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30" windowWidth="8955" windowHeight="8910" activeTab="0"/>
  </bookViews>
  <sheets>
    <sheet name="Plan de Inversion" sheetId="1" r:id="rId1"/>
    <sheet name="Plan de Financiacion" sheetId="2" r:id="rId2"/>
    <sheet name="Resultados" sheetId="3" r:id="rId3"/>
    <sheet name="Resultados 4 años" sheetId="4" r:id="rId4"/>
    <sheet name="Cash Flow AÑO 1" sheetId="5" r:id="rId5"/>
    <sheet name="Cash Flow TOTAL" sheetId="6" r:id="rId6"/>
  </sheets>
  <externalReferences>
    <externalReference r:id="rId9"/>
  </externalReferences>
  <definedNames/>
  <calcPr fullCalcOnLoad="1"/>
</workbook>
</file>

<file path=xl/comments4.xml><?xml version="1.0" encoding="utf-8"?>
<comments xmlns="http://schemas.openxmlformats.org/spreadsheetml/2006/main">
  <authors>
    <author>RS</author>
  </authors>
  <commentList>
    <comment ref="D31" authorId="0">
      <text>
        <r>
          <rPr>
            <b/>
            <sz val="8"/>
            <rFont val="Tahoma"/>
            <family val="0"/>
          </rPr>
          <t>RS:</t>
        </r>
        <r>
          <rPr>
            <sz val="8"/>
            <rFont val="Tahoma"/>
            <family val="0"/>
          </rPr>
          <t xml:space="preserve">
podemos anexar una hoja con la amortizacion del prestamo.</t>
        </r>
      </text>
    </comment>
    <comment ref="A39" authorId="0">
      <text>
        <r>
          <rPr>
            <b/>
            <sz val="8"/>
            <rFont val="Tahoma"/>
            <family val="0"/>
          </rPr>
          <t>RS:</t>
        </r>
        <r>
          <rPr>
            <sz val="8"/>
            <rFont val="Tahoma"/>
            <family val="0"/>
          </rPr>
          <t xml:space="preserve">
podemos personalizar el crecimiento de cada linea de negocio</t>
        </r>
      </text>
    </comment>
    <comment ref="E31" authorId="0">
      <text>
        <r>
          <rPr>
            <b/>
            <sz val="8"/>
            <rFont val="Tahoma"/>
            <family val="0"/>
          </rPr>
          <t>RS:</t>
        </r>
        <r>
          <rPr>
            <sz val="8"/>
            <rFont val="Tahoma"/>
            <family val="0"/>
          </rPr>
          <t xml:space="preserve">
podemos anexar una hoja con la amortizacion del prestamo.</t>
        </r>
      </text>
    </comment>
  </commentList>
</comments>
</file>

<file path=xl/comments6.xml><?xml version="1.0" encoding="utf-8"?>
<comments xmlns="http://schemas.openxmlformats.org/spreadsheetml/2006/main">
  <authors>
    <author>RS</author>
  </authors>
  <commentList>
    <comment ref="F5" authorId="0">
      <text>
        <r>
          <rPr>
            <b/>
            <sz val="8"/>
            <rFont val="Tahoma"/>
            <family val="0"/>
          </rPr>
          <t>RS:</t>
        </r>
        <r>
          <rPr>
            <sz val="8"/>
            <rFont val="Tahoma"/>
            <family val="0"/>
          </rPr>
          <t xml:space="preserve">
podemos personalizar cada linea de negocio y cada gasto.</t>
        </r>
      </text>
    </comment>
  </commentList>
</comments>
</file>

<file path=xl/sharedStrings.xml><?xml version="1.0" encoding="utf-8"?>
<sst xmlns="http://schemas.openxmlformats.org/spreadsheetml/2006/main" count="197" uniqueCount="114">
  <si>
    <t>GASTOS DIRECTOS</t>
  </si>
  <si>
    <t>MARGEN BRUTO</t>
  </si>
  <si>
    <t>Rentabilidad %</t>
  </si>
  <si>
    <t>Amortización</t>
  </si>
  <si>
    <t>Impuestos</t>
  </si>
  <si>
    <t>INGRESOS</t>
  </si>
  <si>
    <t>COSTES DE ESTRUCTURA</t>
  </si>
  <si>
    <t>Sueldos y salarios</t>
  </si>
  <si>
    <t>Ssocial</t>
  </si>
  <si>
    <t>Primas de seguros</t>
  </si>
  <si>
    <t>telefonos</t>
  </si>
  <si>
    <t>Gtos Publicicdad y propanganda.</t>
  </si>
  <si>
    <t>Rsdo. Neto de Explotación</t>
  </si>
  <si>
    <t>Gtos. Financieros</t>
  </si>
  <si>
    <t>EBITDA/ Rsdo bruto de explotación</t>
  </si>
  <si>
    <t>Reparacion y conservacion</t>
  </si>
  <si>
    <t>Servicios profesionales</t>
  </si>
  <si>
    <t>Suministros</t>
  </si>
  <si>
    <t>Alquiler</t>
  </si>
  <si>
    <t>Otros aprovisionamientos</t>
  </si>
  <si>
    <t>Otros gastos</t>
  </si>
  <si>
    <t>Material Oficina</t>
  </si>
  <si>
    <t>TOTAL</t>
  </si>
  <si>
    <t>RSDO. BRUTO DEL PROYECTO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</si>
  <si>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</si>
  <si>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</si>
  <si>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</si>
  <si>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</si>
  <si>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</si>
  <si>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</si>
  <si>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</si>
  <si>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</si>
  <si>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</si>
  <si>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</si>
  <si>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</si>
  <si>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</si>
  <si>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 de Inversión</t>
  </si>
  <si>
    <t>Descripción</t>
  </si>
  <si>
    <t>Precio unitario</t>
  </si>
  <si>
    <t>IVA 16%</t>
  </si>
  <si>
    <t>Total</t>
  </si>
  <si>
    <t>Cant.</t>
  </si>
  <si>
    <t>Total inversión</t>
  </si>
  <si>
    <t>% amort.</t>
  </si>
  <si>
    <t>amort. Anual</t>
  </si>
  <si>
    <t xml:space="preserve">Personal Contratado </t>
  </si>
  <si>
    <t>Total Entradas Efectivo</t>
  </si>
  <si>
    <t>Pagos</t>
  </si>
  <si>
    <t xml:space="preserve">  Total Salidas Efectivo</t>
  </si>
  <si>
    <t>CAJA/SALDO INICIAL</t>
  </si>
  <si>
    <t>PERSONAL CONTRATADO</t>
  </si>
  <si>
    <t>SUELDOS Y SALARIOS</t>
  </si>
  <si>
    <t>SEGURIDAD SOCIAL</t>
  </si>
  <si>
    <t>SERVICIOS PROFESIONALES</t>
  </si>
  <si>
    <t>TELÉFONOS</t>
  </si>
  <si>
    <t>GASTOS DE TRANSPORTE</t>
  </si>
  <si>
    <t>GASTOS PUBLICIDAD Y PROPAGANDA</t>
  </si>
  <si>
    <t>REPARACIÓN Y CONSERVACIÓN</t>
  </si>
  <si>
    <t>SUMINISTROS</t>
  </si>
  <si>
    <t>ALQUILER</t>
  </si>
  <si>
    <t>OTROS APROVISIONAMIENTOS</t>
  </si>
  <si>
    <t>MATERIAL DE OFICINA</t>
  </si>
  <si>
    <t>OTROS GASTOS</t>
  </si>
  <si>
    <t>COMPRAS ACTIVOS</t>
  </si>
  <si>
    <t>CAJA/SALDO FINAL</t>
  </si>
  <si>
    <t>Plan de Financiación</t>
  </si>
  <si>
    <t>RECURSOS PROPIOS</t>
  </si>
  <si>
    <t>RECURSOS AJENOS</t>
  </si>
  <si>
    <t xml:space="preserve">Tesoreria </t>
  </si>
  <si>
    <t>mensual</t>
  </si>
  <si>
    <t>Gtos. Desplazamientos a clientes</t>
  </si>
  <si>
    <t>TODO SIN IVA</t>
  </si>
  <si>
    <t>TODO CON IVA</t>
  </si>
  <si>
    <t>COSTES DIRECTOS</t>
  </si>
  <si>
    <t>IRPF</t>
  </si>
  <si>
    <t>Activo 1</t>
  </si>
  <si>
    <t>Activo 2</t>
  </si>
  <si>
    <t>Activo 3</t>
  </si>
  <si>
    <t>Activo 4</t>
  </si>
  <si>
    <t>Activo 5</t>
  </si>
  <si>
    <t>Activo 6</t>
  </si>
  <si>
    <t>Activo 7</t>
  </si>
  <si>
    <t>Activo 8</t>
  </si>
  <si>
    <t xml:space="preserve">Características: </t>
  </si>
  <si>
    <r>
      <t>activo necesario</t>
    </r>
    <r>
      <rPr>
        <sz val="8"/>
        <rFont val="Arial"/>
        <family val="0"/>
      </rPr>
      <t>. Por ej: Ordenador Personal</t>
    </r>
  </si>
  <si>
    <t>Por ej: Impresora laser</t>
  </si>
  <si>
    <t xml:space="preserve">detallamos las características técnicas </t>
  </si>
  <si>
    <t>Por ej: Fianza local</t>
  </si>
  <si>
    <t>Por ej: 10 sillas</t>
  </si>
  <si>
    <t>Capital Social</t>
  </si>
  <si>
    <t>Aportacion Socios</t>
  </si>
  <si>
    <t>NOMBRE DEL PROYECTO</t>
  </si>
  <si>
    <t>LINEA DE NEGOCIO 1</t>
  </si>
  <si>
    <t>LINEA DE NEGOCIO 2</t>
  </si>
  <si>
    <t>LINEA DE NEGOCIO 3</t>
  </si>
  <si>
    <t>LINEA DE NEGOCIO 4</t>
  </si>
  <si>
    <t>COSTE DIRECTO 1</t>
  </si>
  <si>
    <t>AÑO 1</t>
  </si>
  <si>
    <t>AÑO 2</t>
  </si>
  <si>
    <t>AÑO 3</t>
  </si>
  <si>
    <t>crecimiento estimado anual año 2</t>
  </si>
  <si>
    <t>crecimiento estimado anual año 3</t>
  </si>
  <si>
    <t>CUOTA CREDITO</t>
  </si>
  <si>
    <t>LIQUIDACION DE IVA</t>
  </si>
  <si>
    <t xml:space="preserve">RSDO. NETO </t>
  </si>
  <si>
    <t>Resultado bruto de explotación</t>
  </si>
  <si>
    <t>Otros</t>
  </si>
  <si>
    <t>Prestamo Enisa</t>
  </si>
  <si>
    <t>Previsión de Resultados primer año</t>
  </si>
  <si>
    <t>Cash Flow primer año</t>
  </si>
  <si>
    <t>rev00 12mar10</t>
  </si>
  <si>
    <t>AÑO 4</t>
  </si>
  <si>
    <t>Cash Flow cuatro años</t>
  </si>
  <si>
    <t>Previsión de Resultados - cuatro años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</si>
</sst>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p_t_a_-;\-* #,##0\ _p_t_a_-;_-* &quot;-&quot;\ _p_t_a_-;_-@_-"/>
    <numFmt numFmtId="179" formatCode="_-* #,##0.0\ _p_t_a_-;\-* #,##0.0\ _p_t_a_-;_-* &quot;-&quot;\ _p_t_a_-;_-@_-"/>
    <numFmt numFmtId="180" formatCode="_-* #,##0.00\ _€_-;\-* #,##0.00\ _€_-;_-* &quot;-&quot;\ _€_-;_-@_-"/>
    <numFmt numFmtId="181" formatCode="#,##0_ ;\-#,##0\ "/>
    <numFmt numFmtId="182" formatCode="0.0"/>
    <numFmt numFmtId="183" formatCode="_(* #,##0.00_);_(* \(#,##0.00\);_(* &quot;-&quot;_);_(@_)"/>
    <numFmt numFmtId="184" formatCode="#,##0.00\ &quot;€&quot;"/>
    <numFmt numFmtId="185" formatCode="#,##0.00_ ;\-#,##0.00\ "/>
    <numFmt numFmtId="186" formatCode="00000"/>
  </numFmts>
  <fonts count="85">
    <font>
      <sz val="10"/>
      <name val="Arial"/>
      <family val="0"/>
    </font>
    <font>
      <sz val="6"/>
      <name val="Garamond"/>
      <family val="1"/>
    </font>
    <font>
      <b/>
      <sz val="6"/>
      <color indexed="16"/>
      <name val="Garamond"/>
      <family val="1"/>
    </font>
    <font>
      <b/>
      <sz val="8"/>
      <color indexed="16"/>
      <name val="Garamond"/>
      <family val="1"/>
    </font>
    <font>
      <sz val="8"/>
      <color indexed="16"/>
      <name val="Garamond"/>
      <family val="1"/>
    </font>
    <font>
      <sz val="8"/>
      <name val="Garamond"/>
      <family val="1"/>
    </font>
    <font>
      <sz val="8"/>
      <color indexed="16"/>
      <name val="Arial"/>
      <family val="0"/>
    </font>
    <font>
      <b/>
      <sz val="6"/>
      <name val="Garamond"/>
      <family val="1"/>
    </font>
    <font>
      <sz val="8"/>
      <name val="Arial"/>
      <family val="0"/>
    </font>
    <font>
      <b/>
      <sz val="8"/>
      <color indexed="16"/>
      <name val="Arial"/>
      <family val="0"/>
    </font>
    <font>
      <sz val="6"/>
      <name val="Arial"/>
      <family val="0"/>
    </font>
    <font>
      <sz val="12"/>
      <color indexed="16"/>
      <name val="Arial"/>
      <family val="0"/>
    </font>
    <font>
      <b/>
      <i/>
      <sz val="12"/>
      <color indexed="16"/>
      <name val="Garamond"/>
      <family val="1"/>
    </font>
    <font>
      <b/>
      <sz val="16"/>
      <color indexed="16"/>
      <name val="Arial"/>
      <family val="0"/>
    </font>
    <font>
      <b/>
      <sz val="20"/>
      <color indexed="16"/>
      <name val="Arial"/>
      <family val="0"/>
    </font>
    <font>
      <b/>
      <u val="single"/>
      <sz val="14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u val="single"/>
      <sz val="7"/>
      <name val="Arial"/>
      <family val="2"/>
    </font>
    <font>
      <b/>
      <sz val="13"/>
      <color indexed="16"/>
      <name val="Garamond"/>
      <family val="1"/>
    </font>
    <font>
      <sz val="8"/>
      <color indexed="48"/>
      <name val="Arial"/>
      <family val="0"/>
    </font>
    <font>
      <b/>
      <i/>
      <sz val="8"/>
      <name val="Arial"/>
      <family val="2"/>
    </font>
    <font>
      <b/>
      <sz val="10"/>
      <name val="Arial"/>
      <family val="0"/>
    </font>
    <font>
      <b/>
      <sz val="8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indexed="16"/>
      <name val="Garamond"/>
      <family val="1"/>
    </font>
    <font>
      <b/>
      <sz val="14"/>
      <name val="Arial"/>
      <family val="0"/>
    </font>
    <font>
      <b/>
      <sz val="9"/>
      <color indexed="16"/>
      <name val="Garamond"/>
      <family val="1"/>
    </font>
    <font>
      <b/>
      <sz val="10"/>
      <color indexed="16"/>
      <name val="Garamond"/>
      <family val="1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6"/>
      <name val="Arial"/>
      <family val="2"/>
    </font>
    <font>
      <sz val="8"/>
      <color indexed="53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9"/>
      <color indexed="16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6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ck">
        <color indexed="16"/>
      </top>
      <bottom style="medium"/>
    </border>
    <border>
      <left style="medium"/>
      <right style="medium"/>
      <top style="thick">
        <color indexed="16"/>
      </top>
      <bottom style="medium"/>
    </border>
    <border>
      <left style="medium"/>
      <right>
        <color indexed="63"/>
      </right>
      <top style="thick">
        <color indexed="16"/>
      </top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6"/>
      </left>
      <right style="medium"/>
      <top style="medium"/>
      <bottom style="thick"/>
    </border>
    <border>
      <left style="medium"/>
      <right style="medium"/>
      <top style="thin"/>
      <bottom style="thin"/>
    </border>
    <border>
      <left style="thick">
        <color indexed="16"/>
      </left>
      <right style="medium"/>
      <top style="thick">
        <color indexed="16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20" fillId="0" borderId="0" xfId="0" applyFont="1" applyFill="1" applyBorder="1" applyAlignment="1">
      <alignment/>
    </xf>
    <xf numFmtId="184" fontId="8" fillId="0" borderId="0" xfId="0" applyNumberFormat="1" applyFont="1" applyAlignment="1">
      <alignment/>
    </xf>
    <xf numFmtId="10" fontId="16" fillId="0" borderId="0" xfId="0" applyNumberFormat="1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9" fontId="20" fillId="0" borderId="0" xfId="52" applyFont="1" applyBorder="1" applyAlignment="1">
      <alignment/>
    </xf>
    <xf numFmtId="4" fontId="8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9" fontId="8" fillId="0" borderId="23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16" fillId="33" borderId="25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4" fontId="7" fillId="0" borderId="26" xfId="0" applyNumberFormat="1" applyFont="1" applyFill="1" applyBorder="1" applyAlignment="1">
      <alignment horizontal="left" wrapText="1"/>
    </xf>
    <xf numFmtId="4" fontId="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0" fontId="29" fillId="34" borderId="0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17" fillId="35" borderId="0" xfId="0" applyNumberFormat="1" applyFont="1" applyFill="1" applyAlignment="1">
      <alignment horizontal="left"/>
    </xf>
    <xf numFmtId="0" fontId="3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10" fontId="29" fillId="0" borderId="0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/>
    </xf>
    <xf numFmtId="4" fontId="8" fillId="0" borderId="20" xfId="0" applyNumberFormat="1" applyFont="1" applyBorder="1" applyAlignment="1">
      <alignment horizontal="center"/>
    </xf>
    <xf numFmtId="0" fontId="16" fillId="33" borderId="22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4" fontId="22" fillId="33" borderId="28" xfId="0" applyNumberFormat="1" applyFont="1" applyFill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16" fillId="36" borderId="29" xfId="0" applyFont="1" applyFill="1" applyBorder="1" applyAlignment="1">
      <alignment horizontal="center"/>
    </xf>
    <xf numFmtId="0" fontId="8" fillId="36" borderId="30" xfId="0" applyFont="1" applyFill="1" applyBorder="1" applyAlignment="1">
      <alignment/>
    </xf>
    <xf numFmtId="0" fontId="28" fillId="36" borderId="27" xfId="0" applyFont="1" applyFill="1" applyBorder="1" applyAlignment="1">
      <alignment/>
    </xf>
    <xf numFmtId="0" fontId="8" fillId="36" borderId="27" xfId="0" applyFont="1" applyFill="1" applyBorder="1" applyAlignment="1">
      <alignment/>
    </xf>
    <xf numFmtId="0" fontId="8" fillId="36" borderId="27" xfId="0" applyFont="1" applyFill="1" applyBorder="1" applyAlignment="1">
      <alignment horizontal="center"/>
    </xf>
    <xf numFmtId="0" fontId="16" fillId="6" borderId="20" xfId="0" applyFont="1" applyFill="1" applyBorder="1" applyAlignment="1">
      <alignment/>
    </xf>
    <xf numFmtId="184" fontId="16" fillId="6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22" fillId="33" borderId="31" xfId="0" applyNumberFormat="1" applyFont="1" applyFill="1" applyBorder="1" applyAlignment="1">
      <alignment horizontal="center" wrapText="1"/>
    </xf>
    <xf numFmtId="4" fontId="22" fillId="33" borderId="32" xfId="47" applyNumberFormat="1" applyFont="1" applyFill="1" applyBorder="1" applyAlignment="1">
      <alignment vertical="center" wrapText="1"/>
    </xf>
    <xf numFmtId="4" fontId="22" fillId="33" borderId="33" xfId="47" applyNumberFormat="1" applyFont="1" applyFill="1" applyBorder="1" applyAlignment="1">
      <alignment vertical="center" wrapText="1"/>
    </xf>
    <xf numFmtId="4" fontId="37" fillId="37" borderId="34" xfId="0" applyNumberFormat="1" applyFont="1" applyFill="1" applyBorder="1" applyAlignment="1">
      <alignment horizontal="left" wrapText="1"/>
    </xf>
    <xf numFmtId="4" fontId="16" fillId="37" borderId="35" xfId="47" applyNumberFormat="1" applyFont="1" applyFill="1" applyBorder="1" applyAlignment="1">
      <alignment wrapText="1"/>
    </xf>
    <xf numFmtId="4" fontId="16" fillId="37" borderId="36" xfId="47" applyNumberFormat="1" applyFont="1" applyFill="1" applyBorder="1" applyAlignment="1">
      <alignment wrapText="1"/>
    </xf>
    <xf numFmtId="4" fontId="37" fillId="0" borderId="37" xfId="0" applyNumberFormat="1" applyFont="1" applyFill="1" applyBorder="1" applyAlignment="1">
      <alignment horizontal="left" wrapText="1"/>
    </xf>
    <xf numFmtId="4" fontId="16" fillId="0" borderId="38" xfId="47" applyNumberFormat="1" applyFont="1" applyFill="1" applyBorder="1" applyAlignment="1">
      <alignment wrapText="1"/>
    </xf>
    <xf numFmtId="4" fontId="16" fillId="0" borderId="39" xfId="47" applyNumberFormat="1" applyFont="1" applyFill="1" applyBorder="1" applyAlignment="1">
      <alignment wrapText="1"/>
    </xf>
    <xf numFmtId="4" fontId="16" fillId="0" borderId="40" xfId="47" applyNumberFormat="1" applyFont="1" applyFill="1" applyBorder="1" applyAlignment="1">
      <alignment wrapText="1"/>
    </xf>
    <xf numFmtId="4" fontId="16" fillId="0" borderId="41" xfId="47" applyNumberFormat="1" applyFont="1" applyFill="1" applyBorder="1" applyAlignment="1">
      <alignment wrapText="1"/>
    </xf>
    <xf numFmtId="4" fontId="37" fillId="37" borderId="29" xfId="0" applyNumberFormat="1" applyFont="1" applyFill="1" applyBorder="1" applyAlignment="1">
      <alignment horizontal="left"/>
    </xf>
    <xf numFmtId="4" fontId="6" fillId="37" borderId="25" xfId="0" applyNumberFormat="1" applyFont="1" applyFill="1" applyBorder="1" applyAlignment="1">
      <alignment/>
    </xf>
    <xf numFmtId="4" fontId="9" fillId="37" borderId="36" xfId="47" applyNumberFormat="1" applyFont="1" applyFill="1" applyBorder="1" applyAlignment="1">
      <alignment wrapText="1"/>
    </xf>
    <xf numFmtId="4" fontId="37" fillId="0" borderId="42" xfId="0" applyNumberFormat="1" applyFont="1" applyFill="1" applyBorder="1" applyAlignment="1">
      <alignment horizontal="left" wrapText="1"/>
    </xf>
    <xf numFmtId="4" fontId="8" fillId="0" borderId="43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4" fontId="22" fillId="37" borderId="29" xfId="0" applyNumberFormat="1" applyFont="1" applyFill="1" applyBorder="1" applyAlignment="1">
      <alignment horizontal="left"/>
    </xf>
    <xf numFmtId="4" fontId="0" fillId="37" borderId="25" xfId="0" applyNumberFormat="1" applyFont="1" applyFill="1" applyBorder="1" applyAlignment="1">
      <alignment/>
    </xf>
    <xf numFmtId="4" fontId="22" fillId="37" borderId="36" xfId="47" applyNumberFormat="1" applyFont="1" applyFill="1" applyBorder="1" applyAlignment="1">
      <alignment wrapText="1"/>
    </xf>
    <xf numFmtId="4" fontId="9" fillId="37" borderId="29" xfId="0" applyNumberFormat="1" applyFont="1" applyFill="1" applyBorder="1" applyAlignment="1">
      <alignment horizontal="left"/>
    </xf>
    <xf numFmtId="4" fontId="9" fillId="37" borderId="25" xfId="0" applyNumberFormat="1" applyFont="1" applyFill="1" applyBorder="1" applyAlignment="1">
      <alignment/>
    </xf>
    <xf numFmtId="4" fontId="9" fillId="37" borderId="28" xfId="0" applyNumberFormat="1" applyFont="1" applyFill="1" applyBorder="1" applyAlignment="1">
      <alignment/>
    </xf>
    <xf numFmtId="4" fontId="8" fillId="0" borderId="45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38" fillId="0" borderId="25" xfId="52" applyNumberFormat="1" applyFont="1" applyFill="1" applyBorder="1" applyAlignment="1">
      <alignment/>
    </xf>
    <xf numFmtId="4" fontId="38" fillId="0" borderId="28" xfId="52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 horizontal="left"/>
    </xf>
    <xf numFmtId="4" fontId="8" fillId="0" borderId="25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28" fillId="37" borderId="47" xfId="0" applyNumberFormat="1" applyFont="1" applyFill="1" applyBorder="1" applyAlignment="1">
      <alignment/>
    </xf>
    <xf numFmtId="4" fontId="28" fillId="37" borderId="48" xfId="0" applyNumberFormat="1" applyFont="1" applyFill="1" applyBorder="1" applyAlignment="1">
      <alignment/>
    </xf>
    <xf numFmtId="4" fontId="28" fillId="37" borderId="36" xfId="47" applyNumberFormat="1" applyFont="1" applyFill="1" applyBorder="1" applyAlignment="1">
      <alignment wrapText="1"/>
    </xf>
    <xf numFmtId="4" fontId="16" fillId="0" borderId="49" xfId="0" applyNumberFormat="1" applyFont="1" applyFill="1" applyBorder="1" applyAlignment="1">
      <alignment horizontal="left"/>
    </xf>
    <xf numFmtId="4" fontId="16" fillId="0" borderId="50" xfId="0" applyNumberFormat="1" applyFont="1" applyFill="1" applyBorder="1" applyAlignment="1">
      <alignment horizontal="left"/>
    </xf>
    <xf numFmtId="4" fontId="40" fillId="0" borderId="29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8" fillId="36" borderId="27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42" fillId="37" borderId="29" xfId="0" applyNumberFormat="1" applyFont="1" applyFill="1" applyBorder="1" applyAlignment="1">
      <alignment horizontal="left"/>
    </xf>
    <xf numFmtId="4" fontId="42" fillId="37" borderId="25" xfId="0" applyNumberFormat="1" applyFont="1" applyFill="1" applyBorder="1" applyAlignment="1">
      <alignment/>
    </xf>
    <xf numFmtId="4" fontId="42" fillId="37" borderId="36" xfId="47" applyNumberFormat="1" applyFont="1" applyFill="1" applyBorder="1" applyAlignment="1">
      <alignment wrapText="1"/>
    </xf>
    <xf numFmtId="4" fontId="43" fillId="0" borderId="0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42" fillId="0" borderId="29" xfId="0" applyNumberFormat="1" applyFont="1" applyFill="1" applyBorder="1" applyAlignment="1">
      <alignment/>
    </xf>
    <xf numFmtId="4" fontId="42" fillId="37" borderId="48" xfId="0" applyNumberFormat="1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8" fillId="36" borderId="2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10" fontId="48" fillId="34" borderId="0" xfId="0" applyNumberFormat="1" applyFont="1" applyFill="1" applyBorder="1" applyAlignment="1">
      <alignment horizontal="center" wrapText="1"/>
    </xf>
    <xf numFmtId="41" fontId="22" fillId="36" borderId="32" xfId="47" applyFont="1" applyFill="1" applyBorder="1" applyAlignment="1">
      <alignment horizontal="center" vertical="center" wrapText="1"/>
    </xf>
    <xf numFmtId="4" fontId="35" fillId="37" borderId="2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4" fontId="8" fillId="36" borderId="27" xfId="0" applyNumberFormat="1" applyFont="1" applyFill="1" applyBorder="1" applyAlignment="1">
      <alignment horizontal="right" vertical="center"/>
    </xf>
    <xf numFmtId="185" fontId="35" fillId="37" borderId="35" xfId="47" applyNumberFormat="1" applyFont="1" applyFill="1" applyBorder="1" applyAlignment="1">
      <alignment horizontal="right" vertical="center" wrapText="1"/>
    </xf>
    <xf numFmtId="185" fontId="16" fillId="0" borderId="38" xfId="47" applyNumberFormat="1" applyFont="1" applyFill="1" applyBorder="1" applyAlignment="1">
      <alignment horizontal="right" vertical="center" wrapText="1"/>
    </xf>
    <xf numFmtId="4" fontId="9" fillId="37" borderId="25" xfId="0" applyNumberFormat="1" applyFont="1" applyFill="1" applyBorder="1" applyAlignment="1">
      <alignment horizontal="right" vertical="center"/>
    </xf>
    <xf numFmtId="4" fontId="8" fillId="0" borderId="43" xfId="0" applyNumberFormat="1" applyFont="1" applyFill="1" applyBorder="1" applyAlignment="1">
      <alignment horizontal="right" vertical="center"/>
    </xf>
    <xf numFmtId="4" fontId="22" fillId="37" borderId="25" xfId="0" applyNumberFormat="1" applyFont="1" applyFill="1" applyBorder="1" applyAlignment="1">
      <alignment horizontal="right" vertical="center"/>
    </xf>
    <xf numFmtId="10" fontId="49" fillId="0" borderId="25" xfId="0" applyNumberFormat="1" applyFont="1" applyFill="1" applyBorder="1" applyAlignment="1">
      <alignment horizontal="right" vertical="center"/>
    </xf>
    <xf numFmtId="4" fontId="41" fillId="37" borderId="25" xfId="0" applyNumberFormat="1" applyFont="1" applyFill="1" applyBorder="1" applyAlignment="1">
      <alignment horizontal="right" vertical="center"/>
    </xf>
    <xf numFmtId="4" fontId="41" fillId="37" borderId="51" xfId="0" applyNumberFormat="1" applyFont="1" applyFill="1" applyBorder="1" applyAlignment="1">
      <alignment horizontal="right" vertical="center"/>
    </xf>
    <xf numFmtId="4" fontId="8" fillId="0" borderId="46" xfId="0" applyNumberFormat="1" applyFont="1" applyBorder="1" applyAlignment="1">
      <alignment horizontal="right" vertical="center"/>
    </xf>
    <xf numFmtId="185" fontId="8" fillId="0" borderId="11" xfId="47" applyNumberFormat="1" applyFont="1" applyFill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/>
    </xf>
    <xf numFmtId="4" fontId="8" fillId="0" borderId="52" xfId="0" applyNumberFormat="1" applyFont="1" applyFill="1" applyBorder="1" applyAlignment="1">
      <alignment horizontal="right" vertical="center"/>
    </xf>
    <xf numFmtId="4" fontId="35" fillId="37" borderId="25" xfId="0" applyNumberFormat="1" applyFont="1" applyFill="1" applyBorder="1" applyAlignment="1">
      <alignment horizontal="right" vertical="center"/>
    </xf>
    <xf numFmtId="4" fontId="35" fillId="37" borderId="53" xfId="0" applyNumberFormat="1" applyFont="1" applyFill="1" applyBorder="1" applyAlignment="1">
      <alignment horizontal="right" vertical="center"/>
    </xf>
    <xf numFmtId="10" fontId="47" fillId="0" borderId="25" xfId="52" applyNumberFormat="1" applyFont="1" applyFill="1" applyBorder="1" applyAlignment="1">
      <alignment horizontal="right" vertical="center"/>
    </xf>
    <xf numFmtId="3" fontId="16" fillId="0" borderId="25" xfId="52" applyNumberFormat="1" applyFont="1" applyFill="1" applyBorder="1" applyAlignment="1">
      <alignment horizontal="right" vertical="center"/>
    </xf>
    <xf numFmtId="178" fontId="35" fillId="38" borderId="48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178" fontId="28" fillId="37" borderId="48" xfId="0" applyNumberFormat="1" applyFont="1" applyFill="1" applyBorder="1" applyAlignment="1">
      <alignment horizontal="right" vertical="center"/>
    </xf>
    <xf numFmtId="10" fontId="14" fillId="0" borderId="51" xfId="0" applyNumberFormat="1" applyFont="1" applyFill="1" applyBorder="1" applyAlignment="1">
      <alignment horizontal="right" vertical="center"/>
    </xf>
    <xf numFmtId="4" fontId="36" fillId="0" borderId="25" xfId="0" applyNumberFormat="1" applyFont="1" applyFill="1" applyBorder="1" applyAlignment="1">
      <alignment horizontal="right" vertical="center"/>
    </xf>
    <xf numFmtId="178" fontId="13" fillId="37" borderId="4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0" fontId="48" fillId="34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185" fontId="35" fillId="37" borderId="36" xfId="47" applyNumberFormat="1" applyFont="1" applyFill="1" applyBorder="1" applyAlignment="1">
      <alignment horizontal="right" vertical="center" wrapText="1"/>
    </xf>
    <xf numFmtId="185" fontId="16" fillId="0" borderId="40" xfId="47" applyNumberFormat="1" applyFont="1" applyFill="1" applyBorder="1" applyAlignment="1">
      <alignment horizontal="right" vertical="center" wrapText="1"/>
    </xf>
    <xf numFmtId="4" fontId="9" fillId="37" borderId="28" xfId="0" applyNumberFormat="1" applyFont="1" applyFill="1" applyBorder="1" applyAlignment="1">
      <alignment horizontal="right" vertical="center"/>
    </xf>
    <xf numFmtId="4" fontId="22" fillId="37" borderId="28" xfId="0" applyNumberFormat="1" applyFont="1" applyFill="1" applyBorder="1" applyAlignment="1">
      <alignment horizontal="right" vertical="center"/>
    </xf>
    <xf numFmtId="10" fontId="49" fillId="0" borderId="28" xfId="0" applyNumberFormat="1" applyFont="1" applyFill="1" applyBorder="1" applyAlignment="1">
      <alignment horizontal="right" vertical="center"/>
    </xf>
    <xf numFmtId="4" fontId="41" fillId="37" borderId="54" xfId="0" applyNumberFormat="1" applyFont="1" applyFill="1" applyBorder="1" applyAlignment="1">
      <alignment horizontal="right" vertical="center"/>
    </xf>
    <xf numFmtId="185" fontId="8" fillId="0" borderId="12" xfId="47" applyNumberFormat="1" applyFont="1" applyFill="1" applyBorder="1" applyAlignment="1">
      <alignment horizontal="right" vertical="center" wrapText="1"/>
    </xf>
    <xf numFmtId="4" fontId="35" fillId="37" borderId="55" xfId="0" applyNumberFormat="1" applyFont="1" applyFill="1" applyBorder="1" applyAlignment="1">
      <alignment horizontal="right" vertical="center"/>
    </xf>
    <xf numFmtId="10" fontId="47" fillId="0" borderId="28" xfId="52" applyNumberFormat="1" applyFont="1" applyFill="1" applyBorder="1" applyAlignment="1">
      <alignment horizontal="right" vertical="center"/>
    </xf>
    <xf numFmtId="3" fontId="16" fillId="0" borderId="28" xfId="52" applyNumberFormat="1" applyFont="1" applyFill="1" applyBorder="1" applyAlignment="1">
      <alignment horizontal="right" vertical="center"/>
    </xf>
    <xf numFmtId="178" fontId="35" fillId="37" borderId="56" xfId="0" applyNumberFormat="1" applyFont="1" applyFill="1" applyBorder="1" applyAlignment="1">
      <alignment horizontal="right" vertical="center"/>
    </xf>
    <xf numFmtId="4" fontId="8" fillId="0" borderId="28" xfId="0" applyNumberFormat="1" applyFont="1" applyFill="1" applyBorder="1" applyAlignment="1">
      <alignment horizontal="right" vertical="center"/>
    </xf>
    <xf numFmtId="178" fontId="28" fillId="37" borderId="56" xfId="0" applyNumberFormat="1" applyFont="1" applyFill="1" applyBorder="1" applyAlignment="1">
      <alignment horizontal="right" vertical="center"/>
    </xf>
    <xf numFmtId="10" fontId="14" fillId="0" borderId="54" xfId="0" applyNumberFormat="1" applyFont="1" applyFill="1" applyBorder="1" applyAlignment="1">
      <alignment horizontal="right" vertical="center"/>
    </xf>
    <xf numFmtId="4" fontId="36" fillId="0" borderId="28" xfId="0" applyNumberFormat="1" applyFont="1" applyFill="1" applyBorder="1" applyAlignment="1">
      <alignment horizontal="right" vertical="center"/>
    </xf>
    <xf numFmtId="178" fontId="13" fillId="37" borderId="56" xfId="0" applyNumberFormat="1" applyFont="1" applyFill="1" applyBorder="1" applyAlignment="1">
      <alignment horizontal="right" vertical="center"/>
    </xf>
    <xf numFmtId="0" fontId="39" fillId="36" borderId="31" xfId="0" applyFont="1" applyFill="1" applyBorder="1" applyAlignment="1">
      <alignment horizontal="center" wrapText="1"/>
    </xf>
    <xf numFmtId="0" fontId="35" fillId="37" borderId="34" xfId="0" applyFont="1" applyFill="1" applyBorder="1" applyAlignment="1">
      <alignment horizontal="left" wrapText="1"/>
    </xf>
    <xf numFmtId="4" fontId="16" fillId="0" borderId="37" xfId="0" applyNumberFormat="1" applyFont="1" applyFill="1" applyBorder="1" applyAlignment="1">
      <alignment horizontal="left" wrapText="1"/>
    </xf>
    <xf numFmtId="0" fontId="9" fillId="37" borderId="29" xfId="0" applyFont="1" applyFill="1" applyBorder="1" applyAlignment="1">
      <alignment horizontal="left"/>
    </xf>
    <xf numFmtId="0" fontId="37" fillId="0" borderId="42" xfId="0" applyFont="1" applyFill="1" applyBorder="1" applyAlignment="1">
      <alignment horizontal="left" wrapText="1"/>
    </xf>
    <xf numFmtId="0" fontId="22" fillId="37" borderId="29" xfId="0" applyFont="1" applyFill="1" applyBorder="1" applyAlignment="1">
      <alignment horizontal="left"/>
    </xf>
    <xf numFmtId="0" fontId="35" fillId="0" borderId="29" xfId="0" applyFont="1" applyFill="1" applyBorder="1" applyAlignment="1">
      <alignment/>
    </xf>
    <xf numFmtId="0" fontId="45" fillId="37" borderId="29" xfId="0" applyFont="1" applyFill="1" applyBorder="1" applyAlignment="1">
      <alignment horizontal="left"/>
    </xf>
    <xf numFmtId="0" fontId="46" fillId="0" borderId="49" xfId="0" applyFont="1" applyFill="1" applyBorder="1" applyAlignment="1">
      <alignment horizontal="left"/>
    </xf>
    <xf numFmtId="0" fontId="46" fillId="0" borderId="50" xfId="0" applyFont="1" applyFill="1" applyBorder="1" applyAlignment="1">
      <alignment horizontal="left"/>
    </xf>
    <xf numFmtId="0" fontId="35" fillId="37" borderId="29" xfId="0" applyFont="1" applyFill="1" applyBorder="1" applyAlignment="1">
      <alignment horizontal="left"/>
    </xf>
    <xf numFmtId="0" fontId="46" fillId="0" borderId="29" xfId="0" applyFont="1" applyFill="1" applyBorder="1" applyAlignment="1">
      <alignment/>
    </xf>
    <xf numFmtId="0" fontId="35" fillId="38" borderId="29" xfId="0" applyFont="1" applyFill="1" applyBorder="1" applyAlignment="1">
      <alignment/>
    </xf>
    <xf numFmtId="0" fontId="16" fillId="0" borderId="29" xfId="0" applyFont="1" applyFill="1" applyBorder="1" applyAlignment="1">
      <alignment horizontal="left"/>
    </xf>
    <xf numFmtId="0" fontId="28" fillId="37" borderId="47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46" fillId="0" borderId="29" xfId="0" applyFont="1" applyFill="1" applyBorder="1" applyAlignment="1">
      <alignment horizontal="left"/>
    </xf>
    <xf numFmtId="0" fontId="13" fillId="37" borderId="47" xfId="0" applyFont="1" applyFill="1" applyBorder="1" applyAlignment="1">
      <alignment/>
    </xf>
    <xf numFmtId="4" fontId="8" fillId="39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left"/>
    </xf>
    <xf numFmtId="0" fontId="28" fillId="36" borderId="27" xfId="0" applyFont="1" applyFill="1" applyBorder="1" applyAlignment="1">
      <alignment horizontal="left"/>
    </xf>
    <xf numFmtId="4" fontId="30" fillId="37" borderId="35" xfId="47" applyNumberFormat="1" applyFont="1" applyFill="1" applyBorder="1" applyAlignment="1">
      <alignment horizontal="left" wrapText="1"/>
    </xf>
    <xf numFmtId="4" fontId="3" fillId="37" borderId="35" xfId="47" applyNumberFormat="1" applyFont="1" applyFill="1" applyBorder="1" applyAlignment="1">
      <alignment horizontal="left" wrapText="1"/>
    </xf>
    <xf numFmtId="4" fontId="18" fillId="35" borderId="0" xfId="0" applyNumberFormat="1" applyFont="1" applyFill="1" applyAlignment="1">
      <alignment horizontal="left"/>
    </xf>
    <xf numFmtId="4" fontId="19" fillId="37" borderId="58" xfId="0" applyNumberFormat="1" applyFont="1" applyFill="1" applyBorder="1" applyAlignment="1">
      <alignment horizontal="left"/>
    </xf>
    <xf numFmtId="41" fontId="22" fillId="36" borderId="33" xfId="47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wrapText="1"/>
    </xf>
    <xf numFmtId="4" fontId="1" fillId="36" borderId="0" xfId="0" applyNumberFormat="1" applyFont="1" applyFill="1" applyBorder="1" applyAlignment="1">
      <alignment horizontal="center" wrapText="1"/>
    </xf>
    <xf numFmtId="10" fontId="24" fillId="36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/>
    </xf>
    <xf numFmtId="4" fontId="8" fillId="36" borderId="27" xfId="0" applyNumberFormat="1" applyFont="1" applyFill="1" applyBorder="1" applyAlignment="1">
      <alignment horizontal="right"/>
    </xf>
    <xf numFmtId="4" fontId="30" fillId="37" borderId="35" xfId="47" applyNumberFormat="1" applyFont="1" applyFill="1" applyBorder="1" applyAlignment="1">
      <alignment horizontal="right" wrapText="1"/>
    </xf>
    <xf numFmtId="4" fontId="3" fillId="0" borderId="38" xfId="47" applyNumberFormat="1" applyFont="1" applyFill="1" applyBorder="1" applyAlignment="1">
      <alignment horizontal="right" wrapText="1"/>
    </xf>
    <xf numFmtId="4" fontId="30" fillId="0" borderId="38" xfId="47" applyNumberFormat="1" applyFont="1" applyFill="1" applyBorder="1" applyAlignment="1">
      <alignment horizontal="right" wrapText="1"/>
    </xf>
    <xf numFmtId="4" fontId="4" fillId="37" borderId="25" xfId="0" applyNumberFormat="1" applyFont="1" applyFill="1" applyBorder="1" applyAlignment="1">
      <alignment horizontal="right"/>
    </xf>
    <xf numFmtId="4" fontId="30" fillId="37" borderId="25" xfId="47" applyNumberFormat="1" applyFont="1" applyFill="1" applyBorder="1" applyAlignment="1">
      <alignment horizontal="right" wrapText="1"/>
    </xf>
    <xf numFmtId="4" fontId="12" fillId="0" borderId="25" xfId="0" applyNumberFormat="1" applyFont="1" applyFill="1" applyBorder="1" applyAlignment="1">
      <alignment horizontal="right"/>
    </xf>
    <xf numFmtId="4" fontId="5" fillId="0" borderId="59" xfId="0" applyNumberFormat="1" applyFont="1" applyBorder="1" applyAlignment="1">
      <alignment horizontal="right"/>
    </xf>
    <xf numFmtId="4" fontId="5" fillId="37" borderId="59" xfId="0" applyNumberFormat="1" applyFont="1" applyFill="1" applyBorder="1" applyAlignment="1">
      <alignment horizontal="right"/>
    </xf>
    <xf numFmtId="4" fontId="5" fillId="0" borderId="59" xfId="0" applyNumberFormat="1" applyFont="1" applyFill="1" applyBorder="1" applyAlignment="1">
      <alignment horizontal="right"/>
    </xf>
    <xf numFmtId="4" fontId="3" fillId="37" borderId="48" xfId="0" applyNumberFormat="1" applyFont="1" applyFill="1" applyBorder="1" applyAlignment="1">
      <alignment horizontal="right"/>
    </xf>
    <xf numFmtId="4" fontId="30" fillId="37" borderId="38" xfId="47" applyNumberFormat="1" applyFont="1" applyFill="1" applyBorder="1" applyAlignment="1">
      <alignment horizontal="right" wrapText="1"/>
    </xf>
    <xf numFmtId="4" fontId="24" fillId="36" borderId="60" xfId="0" applyNumberFormat="1" applyFont="1" applyFill="1" applyBorder="1" applyAlignment="1">
      <alignment horizontal="center" wrapText="1"/>
    </xf>
    <xf numFmtId="4" fontId="25" fillId="36" borderId="32" xfId="47" applyNumberFormat="1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4" fontId="37" fillId="0" borderId="37" xfId="0" applyNumberFormat="1" applyFont="1" applyFill="1" applyBorder="1" applyAlignment="1">
      <alignment wrapText="1"/>
    </xf>
    <xf numFmtId="41" fontId="9" fillId="0" borderId="38" xfId="47" applyFont="1" applyFill="1" applyBorder="1" applyAlignment="1">
      <alignment horizontal="right" wrapText="1"/>
    </xf>
    <xf numFmtId="41" fontId="9" fillId="0" borderId="40" xfId="47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4" fontId="49" fillId="37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0" fontId="44" fillId="0" borderId="2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7" fillId="35" borderId="37" xfId="0" applyFont="1" applyFill="1" applyBorder="1" applyAlignment="1">
      <alignment/>
    </xf>
    <xf numFmtId="4" fontId="8" fillId="0" borderId="59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4" fontId="17" fillId="35" borderId="37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8" fillId="39" borderId="0" xfId="0" applyNumberFormat="1" applyFont="1" applyFill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0" fontId="17" fillId="35" borderId="62" xfId="0" applyFont="1" applyFill="1" applyBorder="1" applyAlignment="1">
      <alignment/>
    </xf>
    <xf numFmtId="41" fontId="9" fillId="0" borderId="53" xfId="47" applyFont="1" applyFill="1" applyBorder="1" applyAlignment="1">
      <alignment horizontal="right" wrapText="1"/>
    </xf>
    <xf numFmtId="41" fontId="9" fillId="37" borderId="29" xfId="47" applyFont="1" applyFill="1" applyBorder="1" applyAlignment="1">
      <alignment wrapText="1"/>
    </xf>
    <xf numFmtId="178" fontId="9" fillId="37" borderId="25" xfId="0" applyNumberFormat="1" applyFont="1" applyFill="1" applyBorder="1" applyAlignment="1">
      <alignment horizontal="right"/>
    </xf>
    <xf numFmtId="0" fontId="50" fillId="37" borderId="29" xfId="0" applyFont="1" applyFill="1" applyBorder="1" applyAlignment="1">
      <alignment/>
    </xf>
    <xf numFmtId="178" fontId="49" fillId="37" borderId="25" xfId="0" applyNumberFormat="1" applyFont="1" applyFill="1" applyBorder="1" applyAlignment="1">
      <alignment horizontal="right"/>
    </xf>
    <xf numFmtId="4" fontId="37" fillId="0" borderId="62" xfId="0" applyNumberFormat="1" applyFont="1" applyFill="1" applyBorder="1" applyAlignment="1">
      <alignment wrapText="1"/>
    </xf>
    <xf numFmtId="41" fontId="45" fillId="37" borderId="62" xfId="47" applyFont="1" applyFill="1" applyBorder="1" applyAlignment="1">
      <alignment wrapText="1"/>
    </xf>
    <xf numFmtId="41" fontId="45" fillId="37" borderId="53" xfId="47" applyFont="1" applyFill="1" applyBorder="1" applyAlignment="1">
      <alignment horizontal="right" wrapText="1"/>
    </xf>
    <xf numFmtId="41" fontId="45" fillId="37" borderId="55" xfId="47" applyFont="1" applyFill="1" applyBorder="1" applyAlignment="1">
      <alignment horizontal="right" wrapText="1"/>
    </xf>
    <xf numFmtId="0" fontId="22" fillId="36" borderId="62" xfId="0" applyFont="1" applyFill="1" applyBorder="1" applyAlignment="1">
      <alignment wrapText="1"/>
    </xf>
    <xf numFmtId="41" fontId="22" fillId="36" borderId="53" xfId="47" applyFont="1" applyFill="1" applyBorder="1" applyAlignment="1">
      <alignment horizontal="center" vertical="center" wrapText="1"/>
    </xf>
    <xf numFmtId="41" fontId="22" fillId="36" borderId="55" xfId="47" applyFont="1" applyFill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16" fillId="36" borderId="27" xfId="0" applyFont="1" applyFill="1" applyBorder="1" applyAlignment="1">
      <alignment horizontal="right"/>
    </xf>
    <xf numFmtId="41" fontId="9" fillId="0" borderId="0" xfId="47" applyFont="1" applyFill="1" applyBorder="1" applyAlignment="1">
      <alignment horizontal="right" wrapText="1"/>
    </xf>
    <xf numFmtId="41" fontId="22" fillId="36" borderId="30" xfId="47" applyFont="1" applyFill="1" applyBorder="1" applyAlignment="1">
      <alignment horizontal="center" vertical="center" wrapText="1"/>
    </xf>
    <xf numFmtId="41" fontId="9" fillId="0" borderId="27" xfId="47" applyFont="1" applyFill="1" applyBorder="1" applyAlignment="1">
      <alignment horizontal="right" wrapText="1"/>
    </xf>
    <xf numFmtId="4" fontId="49" fillId="37" borderId="30" xfId="0" applyNumberFormat="1" applyFont="1" applyFill="1" applyBorder="1" applyAlignment="1">
      <alignment horizontal="right"/>
    </xf>
    <xf numFmtId="10" fontId="44" fillId="0" borderId="30" xfId="0" applyNumberFormat="1" applyFont="1" applyFill="1" applyBorder="1" applyAlignment="1">
      <alignment horizontal="right"/>
    </xf>
    <xf numFmtId="178" fontId="9" fillId="37" borderId="30" xfId="0" applyNumberFormat="1" applyFont="1" applyFill="1" applyBorder="1" applyAlignment="1">
      <alignment horizontal="right"/>
    </xf>
    <xf numFmtId="178" fontId="49" fillId="37" borderId="3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ocumentos\Documents%20and%20Settings\TEMP\Configuraci&#243;n%20local\Archivos%20temporales%20de%20Internet\Content.IE5\QGXDT0UQ\Fortuan%20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&amp;G"/>
      <sheetName val="Flujos de Caja"/>
      <sheetName val="Plan de Inversiones"/>
      <sheetName val="Requerimientos de personal"/>
      <sheetName val="proyecciones de ventas"/>
      <sheetName val="Proyecciones originales"/>
      <sheetName val="Costes"/>
      <sheetName val="Precios Tarifas"/>
    </sheetNames>
    <sheetDataSet>
      <sheetData sheetId="1">
        <row r="8"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</row>
        <row r="14">
          <cell r="H14">
            <v>0</v>
          </cell>
          <cell r="L14">
            <v>2880</v>
          </cell>
          <cell r="M14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M31">
            <v>0</v>
          </cell>
        </row>
        <row r="34">
          <cell r="D34">
            <v>0</v>
          </cell>
          <cell r="E34">
            <v>-60</v>
          </cell>
          <cell r="F34">
            <v>-60</v>
          </cell>
          <cell r="G34">
            <v>-60</v>
          </cell>
          <cell r="H34">
            <v>-60</v>
          </cell>
          <cell r="I34">
            <v>-60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4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13.421875" style="12" customWidth="1"/>
    <col min="2" max="2" width="35.421875" style="12" customWidth="1"/>
    <col min="3" max="3" width="12.421875" style="13" bestFit="1" customWidth="1"/>
    <col min="4" max="4" width="7.140625" style="13" bestFit="1" customWidth="1"/>
    <col min="5" max="5" width="7.8515625" style="13" customWidth="1"/>
    <col min="6" max="6" width="5.00390625" style="13" bestFit="1" customWidth="1"/>
    <col min="7" max="7" width="12.7109375" style="13" bestFit="1" customWidth="1"/>
    <col min="8" max="8" width="9.00390625" style="12" customWidth="1"/>
    <col min="9" max="9" width="13.57421875" style="14" customWidth="1"/>
    <col min="10" max="16384" width="11.421875" style="12" customWidth="1"/>
  </cols>
  <sheetData>
    <row r="2" spans="1:9" ht="18" customHeight="1" thickBot="1">
      <c r="A2" s="102" t="s">
        <v>36</v>
      </c>
      <c r="B2" s="103"/>
      <c r="C2" s="104"/>
      <c r="D2" s="104">
        <v>0.16</v>
      </c>
      <c r="E2" s="104"/>
      <c r="F2" s="104"/>
      <c r="G2" s="104"/>
      <c r="H2" s="103"/>
      <c r="I2" s="289" t="s">
        <v>110</v>
      </c>
    </row>
    <row r="3" ht="18" customHeight="1">
      <c r="A3" s="15"/>
    </row>
    <row r="4" spans="1:9" ht="11.25">
      <c r="A4" s="91" t="s">
        <v>37</v>
      </c>
      <c r="B4" s="16"/>
      <c r="C4" s="17" t="s">
        <v>38</v>
      </c>
      <c r="D4" s="17" t="s">
        <v>39</v>
      </c>
      <c r="E4" s="17" t="s">
        <v>40</v>
      </c>
      <c r="F4" s="17" t="s">
        <v>41</v>
      </c>
      <c r="G4" s="18" t="s">
        <v>42</v>
      </c>
      <c r="H4" s="17" t="s">
        <v>43</v>
      </c>
      <c r="I4" s="19" t="s">
        <v>44</v>
      </c>
    </row>
    <row r="5" spans="1:9" ht="11.25">
      <c r="A5" s="92" t="s">
        <v>75</v>
      </c>
      <c r="B5" s="49" t="s">
        <v>84</v>
      </c>
      <c r="C5" s="21">
        <v>1000</v>
      </c>
      <c r="D5" s="22">
        <f>C5*$D$2</f>
        <v>160</v>
      </c>
      <c r="E5" s="22">
        <f>C5+D5</f>
        <v>1160</v>
      </c>
      <c r="F5" s="39">
        <v>2</v>
      </c>
      <c r="G5" s="22">
        <f>E5*F5</f>
        <v>2320</v>
      </c>
      <c r="H5" s="50">
        <v>0.25</v>
      </c>
      <c r="I5" s="34">
        <f>C5*F5*H5</f>
        <v>500</v>
      </c>
    </row>
    <row r="6" spans="1:34" ht="11.25">
      <c r="A6" s="4" t="s">
        <v>83</v>
      </c>
      <c r="B6" s="23" t="s">
        <v>86</v>
      </c>
      <c r="C6" s="24"/>
      <c r="D6" s="25"/>
      <c r="E6" s="25"/>
      <c r="F6" s="24"/>
      <c r="G6" s="25"/>
      <c r="H6" s="50"/>
      <c r="I6" s="3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11.25">
      <c r="A7" s="4"/>
      <c r="B7" s="23"/>
      <c r="C7" s="24"/>
      <c r="D7" s="25"/>
      <c r="E7" s="25"/>
      <c r="F7" s="24"/>
      <c r="G7" s="25"/>
      <c r="H7" s="50"/>
      <c r="I7" s="3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9" ht="11.25">
      <c r="A8" s="40"/>
      <c r="B8" s="28"/>
      <c r="C8" s="29"/>
      <c r="D8" s="30"/>
      <c r="E8" s="30"/>
      <c r="F8" s="29"/>
      <c r="G8" s="30"/>
      <c r="H8" s="51"/>
      <c r="I8" s="90"/>
    </row>
    <row r="9" spans="1:9" ht="11.25">
      <c r="A9" s="92" t="s">
        <v>76</v>
      </c>
      <c r="B9" s="20" t="s">
        <v>85</v>
      </c>
      <c r="C9" s="21">
        <v>430</v>
      </c>
      <c r="D9" s="22">
        <f>C9*$D$2</f>
        <v>68.8</v>
      </c>
      <c r="E9" s="22">
        <f>C9+D9</f>
        <v>498.8</v>
      </c>
      <c r="F9" s="39">
        <v>1</v>
      </c>
      <c r="G9" s="22">
        <f>E9*F9</f>
        <v>498.8</v>
      </c>
      <c r="H9" s="52">
        <v>0.25</v>
      </c>
      <c r="I9" s="35">
        <f>C9*F9*H9</f>
        <v>107.5</v>
      </c>
    </row>
    <row r="10" spans="1:9" ht="11.25">
      <c r="A10" s="4" t="s">
        <v>83</v>
      </c>
      <c r="B10" s="23" t="s">
        <v>86</v>
      </c>
      <c r="C10" s="24"/>
      <c r="D10" s="25"/>
      <c r="E10" s="25"/>
      <c r="F10" s="24"/>
      <c r="G10" s="25"/>
      <c r="H10" s="50"/>
      <c r="I10" s="37"/>
    </row>
    <row r="11" spans="1:9" ht="11.25">
      <c r="A11" s="40"/>
      <c r="B11" s="28"/>
      <c r="C11" s="29"/>
      <c r="D11" s="30"/>
      <c r="E11" s="30"/>
      <c r="F11" s="29"/>
      <c r="G11" s="30"/>
      <c r="H11" s="51"/>
      <c r="I11" s="90"/>
    </row>
    <row r="12" spans="1:9" ht="11.25">
      <c r="A12" s="93" t="s">
        <v>77</v>
      </c>
      <c r="B12" s="23" t="s">
        <v>87</v>
      </c>
      <c r="C12" s="21">
        <v>1800</v>
      </c>
      <c r="D12" s="22">
        <v>0</v>
      </c>
      <c r="E12" s="22">
        <f>C12+D12</f>
        <v>1800</v>
      </c>
      <c r="F12" s="24">
        <v>1</v>
      </c>
      <c r="G12" s="22">
        <f>E12*F12</f>
        <v>1800</v>
      </c>
      <c r="H12" s="52"/>
      <c r="I12" s="35"/>
    </row>
    <row r="13" spans="1:9" ht="11.25">
      <c r="A13" s="4" t="s">
        <v>83</v>
      </c>
      <c r="B13" s="23"/>
      <c r="C13" s="24"/>
      <c r="D13" s="25"/>
      <c r="E13" s="25"/>
      <c r="F13" s="24"/>
      <c r="G13" s="25"/>
      <c r="H13" s="51"/>
      <c r="I13" s="90"/>
    </row>
    <row r="14" spans="1:9" ht="11.25">
      <c r="A14" s="92" t="s">
        <v>78</v>
      </c>
      <c r="B14" s="20" t="s">
        <v>88</v>
      </c>
      <c r="C14" s="21">
        <v>150</v>
      </c>
      <c r="D14" s="22">
        <f>C14*$D$2</f>
        <v>24</v>
      </c>
      <c r="E14" s="22">
        <f>C14+D14</f>
        <v>174</v>
      </c>
      <c r="F14" s="39">
        <v>10</v>
      </c>
      <c r="G14" s="22">
        <f>E14*F14</f>
        <v>1740</v>
      </c>
      <c r="H14" s="52">
        <v>0.1</v>
      </c>
      <c r="I14" s="35">
        <f>C14*F14*H14</f>
        <v>150</v>
      </c>
    </row>
    <row r="15" spans="1:9" ht="11.25">
      <c r="A15" s="4" t="s">
        <v>83</v>
      </c>
      <c r="B15" s="23"/>
      <c r="C15" s="24"/>
      <c r="D15" s="25"/>
      <c r="E15" s="25"/>
      <c r="F15" s="24"/>
      <c r="G15" s="25"/>
      <c r="H15" s="50"/>
      <c r="I15" s="37"/>
    </row>
    <row r="16" spans="1:9" ht="11.25">
      <c r="A16" s="40"/>
      <c r="B16" s="28"/>
      <c r="C16" s="29"/>
      <c r="D16" s="30"/>
      <c r="E16" s="30"/>
      <c r="F16" s="29"/>
      <c r="G16" s="30"/>
      <c r="H16" s="51"/>
      <c r="I16" s="90"/>
    </row>
    <row r="17" spans="1:9" ht="11.25">
      <c r="A17" s="92" t="s">
        <v>79</v>
      </c>
      <c r="B17" s="20"/>
      <c r="C17" s="21">
        <v>0</v>
      </c>
      <c r="D17" s="22">
        <f>C17*$D$2</f>
        <v>0</v>
      </c>
      <c r="E17" s="22">
        <f>C17+D17</f>
        <v>0</v>
      </c>
      <c r="F17" s="39">
        <v>3</v>
      </c>
      <c r="G17" s="22">
        <f>C17*2+E17</f>
        <v>0</v>
      </c>
      <c r="H17" s="52">
        <v>0</v>
      </c>
      <c r="I17" s="35"/>
    </row>
    <row r="18" spans="1:9" ht="11.25">
      <c r="A18" s="4" t="s">
        <v>83</v>
      </c>
      <c r="B18" s="28"/>
      <c r="C18" s="29"/>
      <c r="D18" s="30"/>
      <c r="E18" s="30"/>
      <c r="F18" s="29"/>
      <c r="G18" s="30"/>
      <c r="H18" s="51"/>
      <c r="I18" s="90"/>
    </row>
    <row r="19" spans="1:9" ht="11.25">
      <c r="A19" s="92" t="s">
        <v>80</v>
      </c>
      <c r="B19" s="20"/>
      <c r="C19" s="21">
        <v>0</v>
      </c>
      <c r="D19" s="22">
        <f>C19*$D$2</f>
        <v>0</v>
      </c>
      <c r="E19" s="22">
        <f>C19+D19</f>
        <v>0</v>
      </c>
      <c r="F19" s="39">
        <v>1</v>
      </c>
      <c r="G19" s="22">
        <f>E19*F19</f>
        <v>0</v>
      </c>
      <c r="H19" s="52">
        <v>0</v>
      </c>
      <c r="I19" s="35"/>
    </row>
    <row r="20" spans="1:9" ht="11.25">
      <c r="A20" s="4" t="s">
        <v>83</v>
      </c>
      <c r="B20" s="23"/>
      <c r="C20" s="33"/>
      <c r="D20" s="34"/>
      <c r="E20" s="34"/>
      <c r="F20" s="24"/>
      <c r="G20" s="34"/>
      <c r="H20" s="50"/>
      <c r="I20" s="37"/>
    </row>
    <row r="21" spans="1:9" ht="11.25">
      <c r="A21" s="4"/>
      <c r="B21" s="23"/>
      <c r="C21" s="29"/>
      <c r="D21" s="30"/>
      <c r="E21" s="30"/>
      <c r="F21" s="29"/>
      <c r="G21" s="30"/>
      <c r="H21" s="51"/>
      <c r="I21" s="90"/>
    </row>
    <row r="22" spans="1:9" ht="11.25">
      <c r="A22" s="94" t="s">
        <v>81</v>
      </c>
      <c r="B22" s="20"/>
      <c r="C22" s="35">
        <v>0</v>
      </c>
      <c r="D22" s="22">
        <f>C22*$D$2</f>
        <v>0</v>
      </c>
      <c r="E22" s="22">
        <f>C22+D22</f>
        <v>0</v>
      </c>
      <c r="F22" s="36">
        <v>1</v>
      </c>
      <c r="G22" s="35">
        <f>E22*F22</f>
        <v>0</v>
      </c>
      <c r="H22" s="52">
        <v>0</v>
      </c>
      <c r="I22" s="35">
        <f>C22*F22*H22</f>
        <v>0</v>
      </c>
    </row>
    <row r="23" spans="1:9" ht="11.25">
      <c r="A23" s="4" t="s">
        <v>83</v>
      </c>
      <c r="B23" s="23"/>
      <c r="C23" s="37"/>
      <c r="D23" s="37"/>
      <c r="E23" s="33"/>
      <c r="F23" s="25"/>
      <c r="G23" s="37"/>
      <c r="H23" s="50"/>
      <c r="I23" s="37"/>
    </row>
    <row r="24" spans="1:9" ht="11.25">
      <c r="A24" s="40"/>
      <c r="B24" s="28"/>
      <c r="C24" s="32"/>
      <c r="D24" s="32"/>
      <c r="E24" s="29"/>
      <c r="F24" s="30"/>
      <c r="G24" s="32"/>
      <c r="H24" s="51"/>
      <c r="I24" s="90"/>
    </row>
    <row r="25" spans="1:9" ht="11.25">
      <c r="A25" s="95" t="s">
        <v>82</v>
      </c>
      <c r="B25" s="38"/>
      <c r="C25" s="39"/>
      <c r="D25" s="39"/>
      <c r="E25" s="39"/>
      <c r="F25" s="39"/>
      <c r="G25" s="36"/>
      <c r="H25" s="52"/>
      <c r="I25" s="35"/>
    </row>
    <row r="26" spans="1:9" ht="11.25">
      <c r="A26" s="4" t="s">
        <v>83</v>
      </c>
      <c r="B26" s="4"/>
      <c r="C26" s="33">
        <v>0</v>
      </c>
      <c r="D26" s="33">
        <f>C26*$D$2</f>
        <v>0</v>
      </c>
      <c r="E26" s="33">
        <f>C26+D26</f>
        <v>0</v>
      </c>
      <c r="F26" s="24">
        <v>1</v>
      </c>
      <c r="G26" s="34">
        <f>E26*F26</f>
        <v>0</v>
      </c>
      <c r="H26" s="50">
        <v>0</v>
      </c>
      <c r="I26" s="37">
        <f>C26*F26*H26</f>
        <v>0</v>
      </c>
    </row>
    <row r="27" spans="1:9" ht="11.25">
      <c r="A27" s="6"/>
      <c r="B27" s="4"/>
      <c r="C27" s="33"/>
      <c r="D27" s="33"/>
      <c r="E27" s="33"/>
      <c r="F27" s="24"/>
      <c r="G27" s="34"/>
      <c r="H27" s="50"/>
      <c r="I27" s="37"/>
    </row>
    <row r="28" spans="1:9" ht="11.25">
      <c r="A28" s="96"/>
      <c r="B28" s="40"/>
      <c r="C28" s="29"/>
      <c r="D28" s="29"/>
      <c r="E28" s="29"/>
      <c r="F28" s="29"/>
      <c r="G28" s="30"/>
      <c r="H28" s="27"/>
      <c r="I28" s="90"/>
    </row>
    <row r="29" spans="1:7" ht="11.25">
      <c r="A29" s="6"/>
      <c r="B29" s="4"/>
      <c r="C29" s="31"/>
      <c r="D29" s="31"/>
      <c r="E29" s="31"/>
      <c r="F29" s="31"/>
      <c r="G29" s="31"/>
    </row>
    <row r="30" spans="1:9" ht="11.25">
      <c r="A30" s="97" t="s">
        <v>68</v>
      </c>
      <c r="B30" s="44"/>
      <c r="C30" s="45"/>
      <c r="D30" s="45"/>
      <c r="E30" s="45"/>
      <c r="F30" s="45"/>
      <c r="G30" s="46">
        <v>2197.72</v>
      </c>
      <c r="H30" s="53"/>
      <c r="I30" s="99"/>
    </row>
    <row r="31" spans="1:7" ht="11.25">
      <c r="A31" s="6"/>
      <c r="B31" s="4"/>
      <c r="C31" s="31"/>
      <c r="D31" s="31"/>
      <c r="E31" s="31"/>
      <c r="F31" s="31"/>
      <c r="G31" s="31"/>
    </row>
    <row r="32" ht="12" thickBot="1">
      <c r="A32" s="89"/>
    </row>
    <row r="33" spans="1:9" ht="13.5" thickBot="1">
      <c r="A33" s="101"/>
      <c r="B33" s="100" t="s">
        <v>22</v>
      </c>
      <c r="C33" s="56">
        <f>SUM(C5:C27)</f>
        <v>3380</v>
      </c>
      <c r="D33" s="56">
        <f>SUM(D5:D27)</f>
        <v>252.8</v>
      </c>
      <c r="E33" s="56">
        <f>SUM(E5:E28)</f>
        <v>3632.8</v>
      </c>
      <c r="F33" s="57"/>
      <c r="G33" s="56">
        <f>SUM(G5:G30)</f>
        <v>8556.52</v>
      </c>
      <c r="H33" s="58"/>
      <c r="I33" s="98">
        <f>SUM(I5:I28)</f>
        <v>757.5</v>
      </c>
    </row>
    <row r="34" spans="8:9" ht="11.25">
      <c r="H34" s="54" t="s">
        <v>69</v>
      </c>
      <c r="I34" s="55">
        <f>I33/12</f>
        <v>63.125</v>
      </c>
    </row>
  </sheetData>
  <sheetProtection/>
  <printOptions/>
  <pageMargins left="0.75" right="0.75" top="1" bottom="1" header="0" footer="0"/>
  <pageSetup horizontalDpi="600" verticalDpi="600" orientation="landscape" paperSize="9" r:id="rId1"/>
  <ignoredErrors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22.28125" style="12" customWidth="1"/>
    <col min="2" max="2" width="20.421875" style="12" customWidth="1"/>
    <col min="3" max="3" width="12.421875" style="13" bestFit="1" customWidth="1"/>
    <col min="4" max="4" width="7.140625" style="13" bestFit="1" customWidth="1"/>
    <col min="5" max="5" width="7.8515625" style="13" customWidth="1"/>
    <col min="6" max="6" width="5.00390625" style="13" bestFit="1" customWidth="1"/>
    <col min="7" max="7" width="12.7109375" style="13" bestFit="1" customWidth="1"/>
    <col min="8" max="8" width="9.00390625" style="12" customWidth="1"/>
    <col min="9" max="9" width="13.57421875" style="14" customWidth="1"/>
    <col min="10" max="16384" width="11.421875" style="12" customWidth="1"/>
  </cols>
  <sheetData>
    <row r="2" spans="1:2" ht="18" customHeight="1" thickBot="1">
      <c r="A2" s="102" t="s">
        <v>65</v>
      </c>
      <c r="B2" s="289"/>
    </row>
    <row r="3" ht="18" customHeight="1">
      <c r="B3" s="15"/>
    </row>
    <row r="5" spans="1:3" ht="11.25">
      <c r="A5" s="105" t="s">
        <v>66</v>
      </c>
      <c r="B5" s="106">
        <f>SUM(B7:B8)</f>
        <v>7506</v>
      </c>
      <c r="C5" s="43"/>
    </row>
    <row r="7" spans="1:2" ht="11.25">
      <c r="A7" s="12" t="s">
        <v>89</v>
      </c>
      <c r="B7" s="42">
        <v>3006</v>
      </c>
    </row>
    <row r="8" spans="1:2" ht="11.25">
      <c r="A8" s="12" t="s">
        <v>90</v>
      </c>
      <c r="B8" s="42">
        <v>4500</v>
      </c>
    </row>
    <row r="10" spans="1:3" ht="11.25">
      <c r="A10" s="105" t="s">
        <v>67</v>
      </c>
      <c r="B10" s="106">
        <f>SUM(B12:B13)</f>
        <v>50000</v>
      </c>
      <c r="C10" s="43"/>
    </row>
    <row r="12" spans="1:2" ht="11.25">
      <c r="A12" s="107" t="s">
        <v>107</v>
      </c>
      <c r="B12" s="42">
        <v>50000</v>
      </c>
    </row>
    <row r="13" spans="1:2" ht="11.25">
      <c r="A13" s="107" t="s">
        <v>106</v>
      </c>
      <c r="B13" s="42"/>
    </row>
    <row r="15" ht="11.25">
      <c r="B15" s="42"/>
    </row>
    <row r="16" ht="11.25">
      <c r="B16" s="4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0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7.28125" style="59" customWidth="1"/>
    <col min="2" max="2" width="15.28125" style="60" customWidth="1"/>
    <col min="3" max="3" width="14.00390625" style="60" customWidth="1"/>
    <col min="4" max="4" width="12.421875" style="60" bestFit="1" customWidth="1"/>
    <col min="5" max="6" width="14.00390625" style="60" customWidth="1"/>
    <col min="7" max="7" width="14.28125" style="60" bestFit="1" customWidth="1"/>
    <col min="8" max="8" width="12.421875" style="60" bestFit="1" customWidth="1"/>
    <col min="9" max="9" width="12.7109375" style="60" bestFit="1" customWidth="1"/>
    <col min="10" max="11" width="14.28125" style="60" bestFit="1" customWidth="1"/>
    <col min="12" max="13" width="14.57421875" style="60" bestFit="1" customWidth="1"/>
    <col min="14" max="14" width="16.00390625" style="60" bestFit="1" customWidth="1"/>
    <col min="15" max="31" width="10.7109375" style="48" customWidth="1"/>
    <col min="32" max="16384" width="11.421875" style="48" customWidth="1"/>
  </cols>
  <sheetData>
    <row r="3" spans="1:14" s="146" customFormat="1" ht="18.75" thickBot="1">
      <c r="A3" s="102" t="s">
        <v>108</v>
      </c>
      <c r="B3" s="160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146" customFormat="1" ht="12" thickBot="1">
      <c r="A4" s="144" t="s">
        <v>71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61" customFormat="1" ht="13.5" customHeight="1" thickBot="1" thickTop="1">
      <c r="A5" s="108" t="s">
        <v>91</v>
      </c>
      <c r="B5" s="109" t="s">
        <v>24</v>
      </c>
      <c r="C5" s="109" t="s">
        <v>25</v>
      </c>
      <c r="D5" s="109" t="s">
        <v>26</v>
      </c>
      <c r="E5" s="109" t="s">
        <v>27</v>
      </c>
      <c r="F5" s="109" t="s">
        <v>28</v>
      </c>
      <c r="G5" s="109" t="s">
        <v>29</v>
      </c>
      <c r="H5" s="109" t="s">
        <v>30</v>
      </c>
      <c r="I5" s="109" t="s">
        <v>31</v>
      </c>
      <c r="J5" s="109" t="s">
        <v>32</v>
      </c>
      <c r="K5" s="109" t="s">
        <v>33</v>
      </c>
      <c r="L5" s="109" t="s">
        <v>34</v>
      </c>
      <c r="M5" s="109" t="s">
        <v>35</v>
      </c>
      <c r="N5" s="110" t="s">
        <v>22</v>
      </c>
    </row>
    <row r="6" spans="1:14" s="62" customFormat="1" ht="12.75" thickBot="1" thickTop="1">
      <c r="A6" s="111" t="s">
        <v>5</v>
      </c>
      <c r="B6" s="112">
        <f aca="true" t="shared" si="0" ref="B6:M6">SUM(B7:B10)</f>
        <v>12000</v>
      </c>
      <c r="C6" s="112">
        <f t="shared" si="0"/>
        <v>200</v>
      </c>
      <c r="D6" s="112">
        <f t="shared" si="0"/>
        <v>0</v>
      </c>
      <c r="E6" s="112">
        <f t="shared" si="0"/>
        <v>0</v>
      </c>
      <c r="F6" s="112">
        <f t="shared" si="0"/>
        <v>0</v>
      </c>
      <c r="G6" s="112">
        <f t="shared" si="0"/>
        <v>0</v>
      </c>
      <c r="H6" s="112">
        <f t="shared" si="0"/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3">
        <f aca="true" t="shared" si="1" ref="N6:N13">SUM(B6:M6)</f>
        <v>12200</v>
      </c>
    </row>
    <row r="7" spans="1:14" s="62" customFormat="1" ht="12" thickTop="1">
      <c r="A7" s="114" t="s">
        <v>92</v>
      </c>
      <c r="B7" s="115">
        <v>12000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6">
        <f>SUM(B7:M7)</f>
        <v>12000</v>
      </c>
    </row>
    <row r="8" spans="1:14" s="62" customFormat="1" ht="11.25">
      <c r="A8" s="114" t="s">
        <v>93</v>
      </c>
      <c r="B8" s="115">
        <v>0</v>
      </c>
      <c r="C8" s="115">
        <v>200</v>
      </c>
      <c r="D8" s="115"/>
      <c r="E8" s="115">
        <v>0</v>
      </c>
      <c r="F8" s="115"/>
      <c r="G8" s="115"/>
      <c r="H8" s="115"/>
      <c r="I8" s="115"/>
      <c r="J8" s="115"/>
      <c r="K8" s="115"/>
      <c r="L8" s="115"/>
      <c r="M8" s="115"/>
      <c r="N8" s="117">
        <f t="shared" si="1"/>
        <v>200</v>
      </c>
    </row>
    <row r="9" spans="1:14" s="62" customFormat="1" ht="11.25">
      <c r="A9" s="114" t="s">
        <v>94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7">
        <f t="shared" si="1"/>
        <v>0</v>
      </c>
    </row>
    <row r="10" spans="1:14" s="62" customFormat="1" ht="12" thickBot="1">
      <c r="A10" s="114" t="s">
        <v>95</v>
      </c>
      <c r="B10" s="115">
        <v>0</v>
      </c>
      <c r="C10" s="115">
        <v>0</v>
      </c>
      <c r="D10" s="115">
        <f>+'[1]P&amp;G'!D8</f>
        <v>0</v>
      </c>
      <c r="E10" s="115">
        <f>+'[1]P&amp;G'!E8</f>
        <v>0</v>
      </c>
      <c r="F10" s="115">
        <v>0</v>
      </c>
      <c r="G10" s="115">
        <f>+'[1]P&amp;G'!G8</f>
        <v>0</v>
      </c>
      <c r="H10" s="115">
        <f>+'[1]P&amp;G'!H8</f>
        <v>0</v>
      </c>
      <c r="I10" s="115">
        <f>+'[1]P&amp;G'!I8</f>
        <v>0</v>
      </c>
      <c r="J10" s="115">
        <v>0</v>
      </c>
      <c r="K10" s="115">
        <f>+'[1]P&amp;G'!K8</f>
        <v>0</v>
      </c>
      <c r="L10" s="115">
        <f>+'[1]P&amp;G'!L8</f>
        <v>0</v>
      </c>
      <c r="M10" s="115">
        <f>+'[1]P&amp;G'!M8</f>
        <v>0</v>
      </c>
      <c r="N10" s="118">
        <f t="shared" si="1"/>
        <v>0</v>
      </c>
    </row>
    <row r="11" spans="1:14" s="148" customFormat="1" ht="12.75" thickBot="1" thickTop="1">
      <c r="A11" s="119" t="s">
        <v>73</v>
      </c>
      <c r="B11" s="120">
        <f>B12</f>
        <v>5000</v>
      </c>
      <c r="C11" s="120">
        <f aca="true" t="shared" si="2" ref="C11:M11">C12</f>
        <v>20</v>
      </c>
      <c r="D11" s="120">
        <f t="shared" si="2"/>
        <v>0</v>
      </c>
      <c r="E11" s="120">
        <f t="shared" si="2"/>
        <v>50</v>
      </c>
      <c r="F11" s="120">
        <f t="shared" si="2"/>
        <v>0</v>
      </c>
      <c r="G11" s="120">
        <f t="shared" si="2"/>
        <v>0</v>
      </c>
      <c r="H11" s="120">
        <f t="shared" si="2"/>
        <v>0</v>
      </c>
      <c r="I11" s="120">
        <f t="shared" si="2"/>
        <v>0</v>
      </c>
      <c r="J11" s="120">
        <f t="shared" si="2"/>
        <v>0</v>
      </c>
      <c r="K11" s="120">
        <f t="shared" si="2"/>
        <v>0</v>
      </c>
      <c r="L11" s="120">
        <f t="shared" si="2"/>
        <v>2880</v>
      </c>
      <c r="M11" s="120">
        <f t="shared" si="2"/>
        <v>0</v>
      </c>
      <c r="N11" s="121">
        <f t="shared" si="1"/>
        <v>7950</v>
      </c>
    </row>
    <row r="12" spans="1:14" s="146" customFormat="1" ht="12" thickBot="1">
      <c r="A12" s="122" t="s">
        <v>96</v>
      </c>
      <c r="B12" s="123">
        <v>5000</v>
      </c>
      <c r="C12" s="123">
        <v>20</v>
      </c>
      <c r="D12" s="123">
        <v>0</v>
      </c>
      <c r="E12" s="123">
        <v>50</v>
      </c>
      <c r="F12" s="123">
        <v>0</v>
      </c>
      <c r="G12" s="123">
        <v>0</v>
      </c>
      <c r="H12" s="123">
        <f>+'[1]P&amp;G'!H14</f>
        <v>0</v>
      </c>
      <c r="I12" s="123">
        <v>0</v>
      </c>
      <c r="J12" s="123">
        <v>0</v>
      </c>
      <c r="K12" s="123">
        <v>0</v>
      </c>
      <c r="L12" s="123">
        <f>+'[1]P&amp;G'!L14</f>
        <v>2880</v>
      </c>
      <c r="M12" s="123">
        <f>+'[1]P&amp;G'!M14</f>
        <v>0</v>
      </c>
      <c r="N12" s="124">
        <f t="shared" si="1"/>
        <v>7950</v>
      </c>
    </row>
    <row r="13" spans="1:14" s="149" customFormat="1" ht="14.25" thickBot="1" thickTop="1">
      <c r="A13" s="125" t="s">
        <v>1</v>
      </c>
      <c r="B13" s="126">
        <f aca="true" t="shared" si="3" ref="B13:M13">B6-B11</f>
        <v>7000</v>
      </c>
      <c r="C13" s="126">
        <f t="shared" si="3"/>
        <v>180</v>
      </c>
      <c r="D13" s="126">
        <f t="shared" si="3"/>
        <v>0</v>
      </c>
      <c r="E13" s="126">
        <f t="shared" si="3"/>
        <v>-50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-2880</v>
      </c>
      <c r="M13" s="126">
        <f t="shared" si="3"/>
        <v>0</v>
      </c>
      <c r="N13" s="127">
        <f t="shared" si="1"/>
        <v>4250</v>
      </c>
    </row>
    <row r="14" spans="1:14" s="150" customFormat="1" ht="12" thickBot="1">
      <c r="A14" s="128" t="s">
        <v>6</v>
      </c>
      <c r="B14" s="129">
        <f aca="true" t="shared" si="4" ref="B14:N14">SUM(B15:B25)</f>
        <v>1375</v>
      </c>
      <c r="C14" s="129">
        <f t="shared" si="4"/>
        <v>0</v>
      </c>
      <c r="D14" s="129">
        <f t="shared" si="4"/>
        <v>0</v>
      </c>
      <c r="E14" s="129">
        <f t="shared" si="4"/>
        <v>0</v>
      </c>
      <c r="F14" s="129">
        <f t="shared" si="4"/>
        <v>0</v>
      </c>
      <c r="G14" s="129">
        <f t="shared" si="4"/>
        <v>0</v>
      </c>
      <c r="H14" s="129">
        <f t="shared" si="4"/>
        <v>0</v>
      </c>
      <c r="I14" s="129">
        <f t="shared" si="4"/>
        <v>0</v>
      </c>
      <c r="J14" s="129">
        <f t="shared" si="4"/>
        <v>0</v>
      </c>
      <c r="K14" s="129">
        <f t="shared" si="4"/>
        <v>0</v>
      </c>
      <c r="L14" s="129">
        <f t="shared" si="4"/>
        <v>0</v>
      </c>
      <c r="M14" s="129">
        <f t="shared" si="4"/>
        <v>0</v>
      </c>
      <c r="N14" s="130">
        <f t="shared" si="4"/>
        <v>1375</v>
      </c>
    </row>
    <row r="15" spans="1:14" s="64" customFormat="1" ht="12" thickBot="1">
      <c r="A15" s="141" t="s">
        <v>7</v>
      </c>
      <c r="B15" s="131">
        <v>100</v>
      </c>
      <c r="C15" s="131">
        <v>0</v>
      </c>
      <c r="D15" s="131">
        <f>+'[1]P&amp;G'!D19</f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2">
        <f>SUM(B15:M15)</f>
        <v>100</v>
      </c>
    </row>
    <row r="16" spans="1:14" s="64" customFormat="1" ht="12" thickBot="1">
      <c r="A16" s="142" t="s">
        <v>8</v>
      </c>
      <c r="B16" s="131">
        <v>51</v>
      </c>
      <c r="C16" s="131">
        <v>0</v>
      </c>
      <c r="D16" s="131">
        <f>+'[1]P&amp;G'!D20</f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2">
        <f aca="true" t="shared" si="5" ref="N16:N25">SUM(B16:M16)</f>
        <v>51</v>
      </c>
    </row>
    <row r="17" spans="1:14" s="146" customFormat="1" ht="12" thickBot="1">
      <c r="A17" s="142" t="s">
        <v>16</v>
      </c>
      <c r="B17" s="131">
        <v>0</v>
      </c>
      <c r="C17" s="131">
        <v>0</v>
      </c>
      <c r="D17" s="131">
        <f>+'[1]P&amp;G'!D21</f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2">
        <f t="shared" si="5"/>
        <v>0</v>
      </c>
    </row>
    <row r="18" spans="1:14" s="146" customFormat="1" ht="12" thickBot="1">
      <c r="A18" s="142" t="s">
        <v>9</v>
      </c>
      <c r="B18" s="131">
        <v>24</v>
      </c>
      <c r="C18" s="131">
        <v>0</v>
      </c>
      <c r="D18" s="131">
        <f>+'[1]P&amp;G'!D22</f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2">
        <f t="shared" si="5"/>
        <v>24</v>
      </c>
    </row>
    <row r="19" spans="1:14" s="146" customFormat="1" ht="12" thickBot="1">
      <c r="A19" s="142" t="s">
        <v>10</v>
      </c>
      <c r="B19" s="131">
        <v>0</v>
      </c>
      <c r="C19" s="131">
        <f>+'[1]P&amp;G'!C23</f>
        <v>0</v>
      </c>
      <c r="D19" s="131">
        <f>+'[1]P&amp;G'!D23</f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2">
        <f t="shared" si="5"/>
        <v>0</v>
      </c>
    </row>
    <row r="20" spans="1:14" s="146" customFormat="1" ht="12" thickBot="1">
      <c r="A20" s="142" t="s">
        <v>11</v>
      </c>
      <c r="B20" s="131">
        <v>200</v>
      </c>
      <c r="C20" s="131">
        <f>+'[1]P&amp;G'!C25</f>
        <v>0</v>
      </c>
      <c r="D20" s="131">
        <f>+'[1]P&amp;G'!D25</f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2">
        <f t="shared" si="5"/>
        <v>200</v>
      </c>
    </row>
    <row r="21" spans="1:14" s="146" customFormat="1" ht="12" thickBot="1">
      <c r="A21" s="142" t="s">
        <v>15</v>
      </c>
      <c r="B21" s="131">
        <v>0</v>
      </c>
      <c r="C21" s="131">
        <f>+'[1]P&amp;G'!C26</f>
        <v>0</v>
      </c>
      <c r="D21" s="131">
        <f>+'[1]P&amp;G'!D26</f>
        <v>0</v>
      </c>
      <c r="E21" s="131">
        <f>+'[1]P&amp;G'!E26</f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2">
        <f t="shared" si="5"/>
        <v>0</v>
      </c>
    </row>
    <row r="22" spans="1:14" s="146" customFormat="1" ht="12" thickBot="1">
      <c r="A22" s="142" t="s">
        <v>17</v>
      </c>
      <c r="B22" s="131">
        <v>0</v>
      </c>
      <c r="C22" s="131">
        <f>+'[1]P&amp;G'!C27</f>
        <v>0</v>
      </c>
      <c r="D22" s="131">
        <f>+'[1]P&amp;G'!D27</f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2">
        <f t="shared" si="5"/>
        <v>0</v>
      </c>
    </row>
    <row r="23" spans="1:14" s="146" customFormat="1" ht="12" thickBot="1">
      <c r="A23" s="142" t="s">
        <v>18</v>
      </c>
      <c r="B23" s="131">
        <v>1000</v>
      </c>
      <c r="C23" s="131">
        <f>+'[1]P&amp;G'!C28</f>
        <v>0</v>
      </c>
      <c r="D23" s="131">
        <f>+'[1]P&amp;G'!D28</f>
        <v>0</v>
      </c>
      <c r="E23" s="131">
        <f>+'[1]P&amp;G'!E28</f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2">
        <f t="shared" si="5"/>
        <v>1000</v>
      </c>
    </row>
    <row r="24" spans="1:14" s="146" customFormat="1" ht="12" thickBot="1">
      <c r="A24" s="142" t="s">
        <v>19</v>
      </c>
      <c r="B24" s="131">
        <f>+'[1]P&amp;G'!B29</f>
        <v>0</v>
      </c>
      <c r="C24" s="131">
        <f>+'[1]P&amp;G'!C29</f>
        <v>0</v>
      </c>
      <c r="D24" s="131">
        <f>+'[1]P&amp;G'!D29</f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2">
        <f t="shared" si="5"/>
        <v>0</v>
      </c>
    </row>
    <row r="25" spans="1:14" s="146" customFormat="1" ht="12" thickBot="1">
      <c r="A25" s="142" t="s">
        <v>20</v>
      </c>
      <c r="B25" s="131">
        <f>+'[1]P&amp;G'!B31</f>
        <v>0</v>
      </c>
      <c r="C25" s="131">
        <f>+'[1]P&amp;G'!C31</f>
        <v>0</v>
      </c>
      <c r="D25" s="131">
        <f>+'[1]P&amp;G'!D31</f>
        <v>0</v>
      </c>
      <c r="E25" s="131">
        <f>+'[1]P&amp;G'!E31</f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f>+'[1]P&amp;G'!M31</f>
        <v>0</v>
      </c>
      <c r="N25" s="132">
        <f t="shared" si="5"/>
        <v>0</v>
      </c>
    </row>
    <row r="26" spans="1:14" s="154" customFormat="1" ht="16.5" thickBot="1" thickTop="1">
      <c r="A26" s="151" t="s">
        <v>14</v>
      </c>
      <c r="B26" s="152">
        <f aca="true" t="shared" si="6" ref="B26:M26">B13-B14</f>
        <v>5625</v>
      </c>
      <c r="C26" s="152">
        <f t="shared" si="6"/>
        <v>180</v>
      </c>
      <c r="D26" s="152">
        <f t="shared" si="6"/>
        <v>0</v>
      </c>
      <c r="E26" s="152">
        <f t="shared" si="6"/>
        <v>-50</v>
      </c>
      <c r="F26" s="152">
        <f t="shared" si="6"/>
        <v>0</v>
      </c>
      <c r="G26" s="152">
        <f t="shared" si="6"/>
        <v>0</v>
      </c>
      <c r="H26" s="152">
        <f t="shared" si="6"/>
        <v>0</v>
      </c>
      <c r="I26" s="152">
        <f t="shared" si="6"/>
        <v>0</v>
      </c>
      <c r="J26" s="152">
        <f t="shared" si="6"/>
        <v>0</v>
      </c>
      <c r="K26" s="152">
        <f t="shared" si="6"/>
        <v>0</v>
      </c>
      <c r="L26" s="152">
        <f t="shared" si="6"/>
        <v>-2880</v>
      </c>
      <c r="M26" s="152">
        <f t="shared" si="6"/>
        <v>0</v>
      </c>
      <c r="N26" s="153">
        <f>SUM(B26:M26)</f>
        <v>2875</v>
      </c>
    </row>
    <row r="27" spans="1:14" s="155" customFormat="1" ht="12" thickBot="1">
      <c r="A27" s="143" t="s">
        <v>13</v>
      </c>
      <c r="B27" s="133">
        <v>60</v>
      </c>
      <c r="C27" s="133">
        <v>60</v>
      </c>
      <c r="D27" s="133">
        <f>-'[1]P&amp;G'!D34</f>
        <v>0</v>
      </c>
      <c r="E27" s="133">
        <f>-'[1]P&amp;G'!E34</f>
        <v>60</v>
      </c>
      <c r="F27" s="133">
        <f>-'[1]P&amp;G'!F34</f>
        <v>60</v>
      </c>
      <c r="G27" s="133">
        <f>-'[1]P&amp;G'!G34</f>
        <v>60</v>
      </c>
      <c r="H27" s="133">
        <f>-'[1]P&amp;G'!H34</f>
        <v>60</v>
      </c>
      <c r="I27" s="133">
        <f>-'[1]P&amp;G'!I34</f>
        <v>60</v>
      </c>
      <c r="J27" s="133">
        <v>60</v>
      </c>
      <c r="K27" s="133">
        <v>60</v>
      </c>
      <c r="L27" s="133">
        <v>60</v>
      </c>
      <c r="M27" s="133">
        <v>60</v>
      </c>
      <c r="N27" s="134">
        <f>SUM(B27:M27)</f>
        <v>660</v>
      </c>
    </row>
    <row r="28" spans="1:14" s="158" customFormat="1" ht="16.5" thickBot="1" thickTop="1">
      <c r="A28" s="156" t="s">
        <v>12</v>
      </c>
      <c r="B28" s="157">
        <f aca="true" t="shared" si="7" ref="B28:M28">B26-B27</f>
        <v>5565</v>
      </c>
      <c r="C28" s="157">
        <f t="shared" si="7"/>
        <v>120</v>
      </c>
      <c r="D28" s="157">
        <f t="shared" si="7"/>
        <v>0</v>
      </c>
      <c r="E28" s="157">
        <f t="shared" si="7"/>
        <v>-110</v>
      </c>
      <c r="F28" s="157">
        <f t="shared" si="7"/>
        <v>-60</v>
      </c>
      <c r="G28" s="157">
        <f t="shared" si="7"/>
        <v>-60</v>
      </c>
      <c r="H28" s="157">
        <f t="shared" si="7"/>
        <v>-60</v>
      </c>
      <c r="I28" s="157">
        <f t="shared" si="7"/>
        <v>-60</v>
      </c>
      <c r="J28" s="157">
        <f t="shared" si="7"/>
        <v>-60</v>
      </c>
      <c r="K28" s="157">
        <f t="shared" si="7"/>
        <v>-60</v>
      </c>
      <c r="L28" s="157">
        <f t="shared" si="7"/>
        <v>-2940</v>
      </c>
      <c r="M28" s="157">
        <f t="shared" si="7"/>
        <v>-60</v>
      </c>
      <c r="N28" s="153">
        <f>SUM(B28:M28)</f>
        <v>2215</v>
      </c>
    </row>
    <row r="29" spans="1:14" s="146" customFormat="1" ht="12.75" thickBot="1">
      <c r="A29" s="135" t="s">
        <v>3</v>
      </c>
      <c r="B29" s="136">
        <f>'Plan de Inversion'!I34</f>
        <v>63.125</v>
      </c>
      <c r="C29" s="136">
        <f>B29</f>
        <v>63.125</v>
      </c>
      <c r="D29" s="136">
        <f>C29</f>
        <v>63.125</v>
      </c>
      <c r="E29" s="136">
        <f>D29</f>
        <v>63.125</v>
      </c>
      <c r="F29" s="136">
        <f>E29</f>
        <v>63.125</v>
      </c>
      <c r="G29" s="136">
        <f>F29</f>
        <v>63.125</v>
      </c>
      <c r="H29" s="136">
        <f aca="true" t="shared" si="8" ref="H29:M29">G29</f>
        <v>63.125</v>
      </c>
      <c r="I29" s="136">
        <f t="shared" si="8"/>
        <v>63.125</v>
      </c>
      <c r="J29" s="136">
        <f t="shared" si="8"/>
        <v>63.125</v>
      </c>
      <c r="K29" s="136">
        <f t="shared" si="8"/>
        <v>63.125</v>
      </c>
      <c r="L29" s="136">
        <f t="shared" si="8"/>
        <v>63.125</v>
      </c>
      <c r="M29" s="136">
        <f t="shared" si="8"/>
        <v>63.125</v>
      </c>
      <c r="N29" s="137">
        <f>SUM(B29:M29)</f>
        <v>757.5</v>
      </c>
    </row>
    <row r="30" spans="1:14" s="159" customFormat="1" ht="19.5" thickBot="1" thickTop="1">
      <c r="A30" s="138" t="s">
        <v>23</v>
      </c>
      <c r="B30" s="139">
        <f aca="true" t="shared" si="9" ref="B30:M30">B28-B29</f>
        <v>5501.875</v>
      </c>
      <c r="C30" s="139">
        <f t="shared" si="9"/>
        <v>56.875</v>
      </c>
      <c r="D30" s="139">
        <f t="shared" si="9"/>
        <v>-63.125</v>
      </c>
      <c r="E30" s="139">
        <f t="shared" si="9"/>
        <v>-173.125</v>
      </c>
      <c r="F30" s="139">
        <f t="shared" si="9"/>
        <v>-123.125</v>
      </c>
      <c r="G30" s="139">
        <f t="shared" si="9"/>
        <v>-123.125</v>
      </c>
      <c r="H30" s="139">
        <f t="shared" si="9"/>
        <v>-123.125</v>
      </c>
      <c r="I30" s="139">
        <f t="shared" si="9"/>
        <v>-123.125</v>
      </c>
      <c r="J30" s="139">
        <f t="shared" si="9"/>
        <v>-123.125</v>
      </c>
      <c r="K30" s="139">
        <f t="shared" si="9"/>
        <v>-123.125</v>
      </c>
      <c r="L30" s="139">
        <f t="shared" si="9"/>
        <v>-3003.125</v>
      </c>
      <c r="M30" s="139">
        <f t="shared" si="9"/>
        <v>-123.125</v>
      </c>
      <c r="N30" s="140">
        <f>SUM(B30:M30)</f>
        <v>1457.5</v>
      </c>
    </row>
    <row r="31" ht="12" thickTop="1"/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45.00390625" style="7" customWidth="1"/>
    <col min="2" max="2" width="23.7109375" style="168" customWidth="1"/>
    <col min="3" max="3" width="17.28125" style="168" bestFit="1" customWidth="1"/>
    <col min="4" max="5" width="18.8515625" style="168" customWidth="1"/>
    <col min="6" max="6" width="6.140625" style="4" customWidth="1"/>
    <col min="7" max="7" width="11.421875" style="4" customWidth="1"/>
    <col min="8" max="8" width="8.28125" style="4" customWidth="1"/>
    <col min="9" max="16384" width="11.421875" style="4" customWidth="1"/>
  </cols>
  <sheetData>
    <row r="1" ht="11.25"/>
    <row r="2" spans="1:14" s="146" customFormat="1" ht="18.75" thickBot="1">
      <c r="A2" s="102" t="s">
        <v>113</v>
      </c>
      <c r="B2" s="169"/>
      <c r="C2" s="169"/>
      <c r="D2" s="169"/>
      <c r="E2" s="169"/>
      <c r="F2" s="229"/>
      <c r="G2" s="229"/>
      <c r="H2" s="229"/>
      <c r="I2" s="229"/>
      <c r="J2" s="229"/>
      <c r="K2" s="229"/>
      <c r="L2" s="229"/>
      <c r="M2" s="229"/>
      <c r="N2" s="229"/>
    </row>
    <row r="3" ht="11.25"/>
    <row r="4" ht="12" thickBot="1"/>
    <row r="5" spans="1:5" s="1" customFormat="1" ht="13.5" customHeight="1" thickBot="1" thickTop="1">
      <c r="A5" s="211"/>
      <c r="B5" s="165" t="s">
        <v>97</v>
      </c>
      <c r="C5" s="165" t="s">
        <v>98</v>
      </c>
      <c r="D5" s="236" t="s">
        <v>99</v>
      </c>
      <c r="E5" s="236" t="s">
        <v>111</v>
      </c>
    </row>
    <row r="6" spans="1:8" s="65" customFormat="1" ht="35.25" thickBot="1" thickTop="1">
      <c r="A6" s="212" t="s">
        <v>5</v>
      </c>
      <c r="B6" s="170">
        <f>+Resultados!N6</f>
        <v>12200</v>
      </c>
      <c r="C6" s="170">
        <f>SUM(C7:C10)</f>
        <v>12810</v>
      </c>
      <c r="D6" s="195">
        <f>SUM(D7:D10)</f>
        <v>13978.271999999999</v>
      </c>
      <c r="E6" s="195">
        <f>SUM(E7:E10)</f>
        <v>15253.090406399999</v>
      </c>
      <c r="F6" s="67">
        <v>0.05</v>
      </c>
      <c r="G6" s="66" t="s">
        <v>101</v>
      </c>
      <c r="H6" s="67">
        <v>0.0912</v>
      </c>
    </row>
    <row r="7" spans="1:5" s="2" customFormat="1" ht="15" customHeight="1" thickTop="1">
      <c r="A7" s="213" t="s">
        <v>92</v>
      </c>
      <c r="B7" s="171">
        <f>+Resultados!N7</f>
        <v>12000</v>
      </c>
      <c r="C7" s="171">
        <f>B7*(1+$F$6)</f>
        <v>12600</v>
      </c>
      <c r="D7" s="196">
        <f>C7*(1+$H$6)</f>
        <v>13749.119999999999</v>
      </c>
      <c r="E7" s="196">
        <f>D7*(1+$H$6)</f>
        <v>15003.039743999998</v>
      </c>
    </row>
    <row r="8" spans="1:5" s="2" customFormat="1" ht="11.25">
      <c r="A8" s="213" t="s">
        <v>93</v>
      </c>
      <c r="B8" s="171">
        <f>+Resultados!N8</f>
        <v>200</v>
      </c>
      <c r="C8" s="171">
        <f>B8*(1+$F$6)</f>
        <v>210</v>
      </c>
      <c r="D8" s="196">
        <f>C8*(1+$H$6)</f>
        <v>229.152</v>
      </c>
      <c r="E8" s="196">
        <f>D8*(1+$H$6)</f>
        <v>250.05066239999996</v>
      </c>
    </row>
    <row r="9" spans="1:6" s="2" customFormat="1" ht="11.25">
      <c r="A9" s="213" t="s">
        <v>94</v>
      </c>
      <c r="B9" s="171">
        <f>+Resultados!N9</f>
        <v>0</v>
      </c>
      <c r="C9" s="171">
        <f>B9*(1+$F$6)</f>
        <v>0</v>
      </c>
      <c r="D9" s="196">
        <f>C9*(1+$H$6)</f>
        <v>0</v>
      </c>
      <c r="E9" s="196">
        <f>D9*(1+$H$6)</f>
        <v>0</v>
      </c>
      <c r="F9" s="69"/>
    </row>
    <row r="10" spans="1:5" s="2" customFormat="1" ht="12" thickBot="1">
      <c r="A10" s="213" t="s">
        <v>95</v>
      </c>
      <c r="B10" s="171">
        <f>+Resultados!N10</f>
        <v>0</v>
      </c>
      <c r="C10" s="171">
        <f>B10*(1+$F$6)</f>
        <v>0</v>
      </c>
      <c r="D10" s="196">
        <f>C10*(1+$H$6)</f>
        <v>0</v>
      </c>
      <c r="E10" s="196">
        <f>D10*(1+$H$6)</f>
        <v>0</v>
      </c>
    </row>
    <row r="11" spans="1:5" s="3" customFormat="1" ht="12" thickBot="1">
      <c r="A11" s="214" t="s">
        <v>0</v>
      </c>
      <c r="B11" s="172">
        <f>+Resultados!N11</f>
        <v>7950</v>
      </c>
      <c r="C11" s="172">
        <f>C12</f>
        <v>8347.5</v>
      </c>
      <c r="D11" s="197">
        <f>D12</f>
        <v>9108.792</v>
      </c>
      <c r="E11" s="197">
        <f>E12</f>
        <v>9939.5138304</v>
      </c>
    </row>
    <row r="12" spans="1:5" ht="12" thickBot="1">
      <c r="A12" s="215" t="s">
        <v>45</v>
      </c>
      <c r="B12" s="173">
        <f>+Resultados!N12</f>
        <v>7950</v>
      </c>
      <c r="C12" s="171">
        <f>B12*(1+$F$6)</f>
        <v>8347.5</v>
      </c>
      <c r="D12" s="196">
        <f>C12*(1+$H$6)</f>
        <v>9108.792</v>
      </c>
      <c r="E12" s="196">
        <f>D12*(1+$H$6)</f>
        <v>9939.5138304</v>
      </c>
    </row>
    <row r="13" spans="1:5" s="68" customFormat="1" ht="13.5" thickBot="1">
      <c r="A13" s="216" t="s">
        <v>1</v>
      </c>
      <c r="B13" s="174">
        <f>+Resultados!N13</f>
        <v>4250</v>
      </c>
      <c r="C13" s="174">
        <f>C6-C11</f>
        <v>4462.5</v>
      </c>
      <c r="D13" s="198">
        <f>D6-D11</f>
        <v>4869.48</v>
      </c>
      <c r="E13" s="198">
        <f>E6-E11</f>
        <v>5313.5765759999995</v>
      </c>
    </row>
    <row r="14" spans="1:5" s="9" customFormat="1" ht="16.5" thickBot="1">
      <c r="A14" s="217" t="s">
        <v>2</v>
      </c>
      <c r="B14" s="175">
        <f>B13/B7</f>
        <v>0.3541666666666667</v>
      </c>
      <c r="C14" s="175">
        <f>C13/C7</f>
        <v>0.3541666666666667</v>
      </c>
      <c r="D14" s="199">
        <f>D13/D7</f>
        <v>0.3541666666666667</v>
      </c>
      <c r="E14" s="199">
        <f>E13/E7</f>
        <v>0.3541666666666667</v>
      </c>
    </row>
    <row r="15" spans="1:5" s="3" customFormat="1" ht="13.5" thickBot="1">
      <c r="A15" s="218" t="s">
        <v>6</v>
      </c>
      <c r="B15" s="176">
        <f>+Resultados!N14</f>
        <v>1375</v>
      </c>
      <c r="C15" s="177">
        <f>SUM(C16:C28)</f>
        <v>1443.75</v>
      </c>
      <c r="D15" s="200">
        <f>SUM(D16:D28)</f>
        <v>1575.42</v>
      </c>
      <c r="E15" s="200">
        <f>SUM(E16:E28)</f>
        <v>1719.0983039999996</v>
      </c>
    </row>
    <row r="16" spans="1:5" s="5" customFormat="1" ht="11.25">
      <c r="A16" s="219" t="s">
        <v>7</v>
      </c>
      <c r="B16" s="178">
        <f>+Resultados!N15</f>
        <v>100</v>
      </c>
      <c r="C16" s="179">
        <f aca="true" t="shared" si="0" ref="C16:C28">B16*(1+$F$6)</f>
        <v>105</v>
      </c>
      <c r="D16" s="201">
        <f aca="true" t="shared" si="1" ref="D16:E28">C16*(1+$H$6)</f>
        <v>114.576</v>
      </c>
      <c r="E16" s="201">
        <f t="shared" si="1"/>
        <v>125.02533119999998</v>
      </c>
    </row>
    <row r="17" spans="1:5" s="5" customFormat="1" ht="11.25">
      <c r="A17" s="220" t="s">
        <v>8</v>
      </c>
      <c r="B17" s="180">
        <f>+Resultados!N16</f>
        <v>51</v>
      </c>
      <c r="C17" s="179">
        <f t="shared" si="0"/>
        <v>53.550000000000004</v>
      </c>
      <c r="D17" s="201">
        <f t="shared" si="1"/>
        <v>58.43376</v>
      </c>
      <c r="E17" s="201">
        <f t="shared" si="1"/>
        <v>63.762918911999996</v>
      </c>
    </row>
    <row r="18" spans="1:6" ht="11.25">
      <c r="A18" s="220" t="s">
        <v>16</v>
      </c>
      <c r="B18" s="180">
        <f>+Resultados!N17</f>
        <v>0</v>
      </c>
      <c r="C18" s="179">
        <f t="shared" si="0"/>
        <v>0</v>
      </c>
      <c r="D18" s="201">
        <f t="shared" si="1"/>
        <v>0</v>
      </c>
      <c r="E18" s="201">
        <f t="shared" si="1"/>
        <v>0</v>
      </c>
      <c r="F18" s="47"/>
    </row>
    <row r="19" spans="1:5" ht="11.25">
      <c r="A19" s="220" t="s">
        <v>9</v>
      </c>
      <c r="B19" s="181">
        <f>+Resultados!N18</f>
        <v>24</v>
      </c>
      <c r="C19" s="179">
        <f t="shared" si="0"/>
        <v>25.200000000000003</v>
      </c>
      <c r="D19" s="201">
        <f t="shared" si="1"/>
        <v>27.498240000000003</v>
      </c>
      <c r="E19" s="201">
        <f t="shared" si="1"/>
        <v>30.006079488</v>
      </c>
    </row>
    <row r="20" spans="1:5" ht="11.25">
      <c r="A20" s="220" t="s">
        <v>10</v>
      </c>
      <c r="B20" s="181">
        <f>+Resultados!N19</f>
        <v>0</v>
      </c>
      <c r="C20" s="179">
        <f t="shared" si="0"/>
        <v>0</v>
      </c>
      <c r="D20" s="201">
        <f t="shared" si="1"/>
        <v>0</v>
      </c>
      <c r="E20" s="201">
        <f t="shared" si="1"/>
        <v>0</v>
      </c>
    </row>
    <row r="21" spans="1:6" ht="11.25">
      <c r="A21" s="220" t="s">
        <v>70</v>
      </c>
      <c r="B21" s="181">
        <v>0</v>
      </c>
      <c r="C21" s="179">
        <f t="shared" si="0"/>
        <v>0</v>
      </c>
      <c r="D21" s="201">
        <f t="shared" si="1"/>
        <v>0</v>
      </c>
      <c r="E21" s="201">
        <f t="shared" si="1"/>
        <v>0</v>
      </c>
      <c r="F21" s="47"/>
    </row>
    <row r="22" spans="1:5" ht="11.25">
      <c r="A22" s="220" t="s">
        <v>11</v>
      </c>
      <c r="B22" s="181">
        <f>+Resultados!N20</f>
        <v>200</v>
      </c>
      <c r="C22" s="179">
        <f t="shared" si="0"/>
        <v>210</v>
      </c>
      <c r="D22" s="201">
        <f t="shared" si="1"/>
        <v>229.152</v>
      </c>
      <c r="E22" s="201">
        <f t="shared" si="1"/>
        <v>250.05066239999996</v>
      </c>
    </row>
    <row r="23" spans="1:6" ht="11.25">
      <c r="A23" s="220" t="s">
        <v>15</v>
      </c>
      <c r="B23" s="181">
        <f>+Resultados!N21</f>
        <v>0</v>
      </c>
      <c r="C23" s="179">
        <f t="shared" si="0"/>
        <v>0</v>
      </c>
      <c r="D23" s="201">
        <f t="shared" si="1"/>
        <v>0</v>
      </c>
      <c r="E23" s="201">
        <f t="shared" si="1"/>
        <v>0</v>
      </c>
      <c r="F23" s="47"/>
    </row>
    <row r="24" spans="1:5" ht="11.25">
      <c r="A24" s="220" t="s">
        <v>17</v>
      </c>
      <c r="B24" s="181">
        <f>+Resultados!N22</f>
        <v>0</v>
      </c>
      <c r="C24" s="179">
        <f t="shared" si="0"/>
        <v>0</v>
      </c>
      <c r="D24" s="201">
        <f t="shared" si="1"/>
        <v>0</v>
      </c>
      <c r="E24" s="201">
        <f t="shared" si="1"/>
        <v>0</v>
      </c>
    </row>
    <row r="25" spans="1:5" ht="11.25">
      <c r="A25" s="220" t="s">
        <v>18</v>
      </c>
      <c r="B25" s="181">
        <f>+Resultados!N23</f>
        <v>1000</v>
      </c>
      <c r="C25" s="179">
        <f t="shared" si="0"/>
        <v>1050</v>
      </c>
      <c r="D25" s="201">
        <f t="shared" si="1"/>
        <v>1145.76</v>
      </c>
      <c r="E25" s="201">
        <f t="shared" si="1"/>
        <v>1250.2533119999998</v>
      </c>
    </row>
    <row r="26" spans="1:5" ht="11.25">
      <c r="A26" s="220" t="s">
        <v>19</v>
      </c>
      <c r="B26" s="181">
        <f>+Resultados!N24</f>
        <v>0</v>
      </c>
      <c r="C26" s="179">
        <f t="shared" si="0"/>
        <v>0</v>
      </c>
      <c r="D26" s="201">
        <f t="shared" si="1"/>
        <v>0</v>
      </c>
      <c r="E26" s="201">
        <f t="shared" si="1"/>
        <v>0</v>
      </c>
    </row>
    <row r="27" spans="1:5" ht="11.25">
      <c r="A27" s="220" t="s">
        <v>21</v>
      </c>
      <c r="B27" s="181">
        <f>+Resultados!N25</f>
        <v>0</v>
      </c>
      <c r="C27" s="179">
        <f t="shared" si="0"/>
        <v>0</v>
      </c>
      <c r="D27" s="201">
        <f t="shared" si="1"/>
        <v>0</v>
      </c>
      <c r="E27" s="201">
        <f t="shared" si="1"/>
        <v>0</v>
      </c>
    </row>
    <row r="28" spans="1:5" ht="12" thickBot="1">
      <c r="A28" s="220" t="s">
        <v>20</v>
      </c>
      <c r="B28" s="181">
        <f>+Resultados!N25</f>
        <v>0</v>
      </c>
      <c r="C28" s="179">
        <f t="shared" si="0"/>
        <v>0</v>
      </c>
      <c r="D28" s="201">
        <f t="shared" si="1"/>
        <v>0</v>
      </c>
      <c r="E28" s="201">
        <f t="shared" si="1"/>
        <v>0</v>
      </c>
    </row>
    <row r="29" spans="1:5" s="70" customFormat="1" ht="16.5" thickBot="1">
      <c r="A29" s="221" t="s">
        <v>105</v>
      </c>
      <c r="B29" s="182">
        <f>+Resultados!N26</f>
        <v>2875</v>
      </c>
      <c r="C29" s="183">
        <f>C13-C15</f>
        <v>3018.75</v>
      </c>
      <c r="D29" s="202">
        <f>D13-D15</f>
        <v>3294.0599999999995</v>
      </c>
      <c r="E29" s="202">
        <f>E13-E15</f>
        <v>3594.478272</v>
      </c>
    </row>
    <row r="30" spans="1:6" s="6" customFormat="1" ht="18.75" customHeight="1" thickBot="1">
      <c r="A30" s="222" t="s">
        <v>2</v>
      </c>
      <c r="B30" s="184">
        <f>B29/B6</f>
        <v>0.23565573770491804</v>
      </c>
      <c r="C30" s="184">
        <f>C29/C6</f>
        <v>0.23565573770491804</v>
      </c>
      <c r="D30" s="203">
        <f>D29/D6</f>
        <v>0.23565573770491802</v>
      </c>
      <c r="E30" s="203">
        <f>E29/E6</f>
        <v>0.23565573770491804</v>
      </c>
      <c r="F30" s="41"/>
    </row>
    <row r="31" spans="1:5" s="6" customFormat="1" ht="12" thickBot="1">
      <c r="A31" s="222" t="s">
        <v>13</v>
      </c>
      <c r="B31" s="185">
        <f>+Resultados!N27</f>
        <v>660</v>
      </c>
      <c r="C31" s="185">
        <v>540</v>
      </c>
      <c r="D31" s="204">
        <v>260</v>
      </c>
      <c r="E31" s="204">
        <v>260</v>
      </c>
    </row>
    <row r="32" spans="1:5" s="71" customFormat="1" ht="16.5" thickBot="1">
      <c r="A32" s="223" t="s">
        <v>12</v>
      </c>
      <c r="B32" s="186">
        <f>+Resultados!N28</f>
        <v>2215</v>
      </c>
      <c r="C32" s="186">
        <f>C29-C31</f>
        <v>2478.75</v>
      </c>
      <c r="D32" s="205">
        <f>D29-D31</f>
        <v>3034.0599999999995</v>
      </c>
      <c r="E32" s="205">
        <f>E29-E31</f>
        <v>3334.478272</v>
      </c>
    </row>
    <row r="33" spans="1:5" ht="12" thickBot="1">
      <c r="A33" s="224" t="s">
        <v>3</v>
      </c>
      <c r="B33" s="187">
        <f>+Resultados!N29</f>
        <v>757.5</v>
      </c>
      <c r="C33" s="187">
        <f>'Plan de Inversion'!I33</f>
        <v>757.5</v>
      </c>
      <c r="D33" s="206">
        <f>'Plan de Inversion'!I33</f>
        <v>757.5</v>
      </c>
      <c r="E33" s="206">
        <f>'Plan de Inversion'!J33</f>
        <v>0</v>
      </c>
    </row>
    <row r="34" spans="1:5" s="72" customFormat="1" ht="18.75" thickBot="1">
      <c r="A34" s="225" t="s">
        <v>23</v>
      </c>
      <c r="B34" s="188">
        <f>+Resultados!N30</f>
        <v>1457.5</v>
      </c>
      <c r="C34" s="188">
        <f>C32-C33</f>
        <v>1721.25</v>
      </c>
      <c r="D34" s="207">
        <f>D32-D33</f>
        <v>2276.5599999999995</v>
      </c>
      <c r="E34" s="207">
        <f>E32-E33</f>
        <v>3334.478272</v>
      </c>
    </row>
    <row r="35" spans="1:5" s="11" customFormat="1" ht="27.75" thickBot="1" thickTop="1">
      <c r="A35" s="226" t="s">
        <v>2</v>
      </c>
      <c r="B35" s="189">
        <f>B34/B6</f>
        <v>0.1194672131147541</v>
      </c>
      <c r="C35" s="189">
        <f>C34/C6</f>
        <v>0.13436768149882905</v>
      </c>
      <c r="D35" s="208">
        <f>D34/D6</f>
        <v>0.16286419380020647</v>
      </c>
      <c r="E35" s="208">
        <f>E34/E6</f>
        <v>0.2186100116866085</v>
      </c>
    </row>
    <row r="36" spans="1:5" s="73" customFormat="1" ht="12.75" thickBot="1">
      <c r="A36" s="227" t="s">
        <v>4</v>
      </c>
      <c r="B36" s="190">
        <f>B34*30%</f>
        <v>437.25</v>
      </c>
      <c r="C36" s="190">
        <f>C34*30%</f>
        <v>516.375</v>
      </c>
      <c r="D36" s="209">
        <f>D34*30%</f>
        <v>682.9679999999998</v>
      </c>
      <c r="E36" s="209">
        <f>E34*30%</f>
        <v>1000.3434815999999</v>
      </c>
    </row>
    <row r="37" spans="1:5" s="10" customFormat="1" ht="21" thickBot="1">
      <c r="A37" s="228" t="s">
        <v>104</v>
      </c>
      <c r="B37" s="191">
        <f>B34-B36</f>
        <v>1020.25</v>
      </c>
      <c r="C37" s="191">
        <f>C34-C36</f>
        <v>1204.875</v>
      </c>
      <c r="D37" s="210">
        <f>D34-D36</f>
        <v>1593.5919999999996</v>
      </c>
      <c r="E37" s="210">
        <f>E34-E36</f>
        <v>2334.1347904</v>
      </c>
    </row>
    <row r="38" spans="1:5" ht="12" thickTop="1">
      <c r="A38" s="161"/>
      <c r="B38" s="192"/>
      <c r="C38" s="192"/>
      <c r="D38" s="192"/>
      <c r="E38" s="192"/>
    </row>
    <row r="39" spans="1:5" ht="33.75">
      <c r="A39" s="163" t="s">
        <v>100</v>
      </c>
      <c r="B39" s="193">
        <v>0.05</v>
      </c>
      <c r="C39" s="194" t="s">
        <v>101</v>
      </c>
      <c r="D39" s="193">
        <v>0.0912</v>
      </c>
      <c r="E39" s="193">
        <v>0.0912</v>
      </c>
    </row>
    <row r="40" spans="1:5" ht="11.25">
      <c r="A40" s="161"/>
      <c r="B40" s="192"/>
      <c r="C40" s="192"/>
      <c r="D40" s="192"/>
      <c r="E40" s="192"/>
    </row>
    <row r="41" ht="11.25"/>
    <row r="42" ht="11.25"/>
    <row r="43" ht="11.25"/>
  </sheetData>
  <sheetProtection/>
  <printOptions/>
  <pageMargins left="0.75" right="0.75" top="1" bottom="1" header="0" footer="0"/>
  <pageSetup horizontalDpi="600" verticalDpi="600" orientation="portrait" paperSize="9" r:id="rId3"/>
  <ignoredErrors>
    <ignoredError sqref="C11:D1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6.140625" style="230" customWidth="1"/>
    <col min="2" max="13" width="15.421875" style="240" customWidth="1"/>
    <col min="14" max="14" width="21.00390625" style="240" customWidth="1"/>
    <col min="15" max="15" width="16.57421875" style="37" customWidth="1"/>
    <col min="16" max="16" width="10.7109375" style="37" customWidth="1"/>
    <col min="17" max="17" width="15.7109375" style="37" customWidth="1"/>
    <col min="18" max="30" width="10.7109375" style="37" customWidth="1"/>
    <col min="31" max="16384" width="11.421875" style="37" customWidth="1"/>
  </cols>
  <sheetData>
    <row r="2" spans="1:14" ht="18.75" thickBot="1">
      <c r="A2" s="231" t="s">
        <v>109</v>
      </c>
      <c r="B2" s="169"/>
      <c r="C2" s="169"/>
      <c r="D2" s="169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4" ht="12" thickBot="1">
      <c r="A4" s="230" t="s">
        <v>72</v>
      </c>
    </row>
    <row r="5" spans="1:18" s="238" customFormat="1" ht="13.5" customHeight="1" thickBot="1" thickTop="1">
      <c r="A5" s="253"/>
      <c r="B5" s="254" t="s">
        <v>24</v>
      </c>
      <c r="C5" s="254" t="s">
        <v>25</v>
      </c>
      <c r="D5" s="254" t="s">
        <v>26</v>
      </c>
      <c r="E5" s="254" t="s">
        <v>27</v>
      </c>
      <c r="F5" s="254" t="s">
        <v>28</v>
      </c>
      <c r="G5" s="254" t="s">
        <v>29</v>
      </c>
      <c r="H5" s="254" t="s">
        <v>30</v>
      </c>
      <c r="I5" s="254" t="s">
        <v>31</v>
      </c>
      <c r="J5" s="254" t="s">
        <v>32</v>
      </c>
      <c r="K5" s="254" t="s">
        <v>33</v>
      </c>
      <c r="L5" s="254" t="s">
        <v>34</v>
      </c>
      <c r="M5" s="254" t="s">
        <v>35</v>
      </c>
      <c r="N5" s="254" t="s">
        <v>22</v>
      </c>
      <c r="O5" s="237"/>
      <c r="P5" s="239"/>
      <c r="Q5" s="237"/>
      <c r="R5" s="239"/>
    </row>
    <row r="6" spans="1:18" s="78" customFormat="1" ht="14.25" thickBot="1" thickTop="1">
      <c r="A6" s="232" t="s">
        <v>49</v>
      </c>
      <c r="B6" s="242">
        <f>'Plan de Inversion'!G30</f>
        <v>2197.72</v>
      </c>
      <c r="C6" s="242">
        <f>B31</f>
        <v>2197.72</v>
      </c>
      <c r="D6" s="242">
        <f>C31</f>
        <v>2197.72</v>
      </c>
      <c r="E6" s="242">
        <f aca="true" t="shared" si="0" ref="E6:M6">D31</f>
        <v>2197.72</v>
      </c>
      <c r="F6" s="242">
        <f t="shared" si="0"/>
        <v>2197.72</v>
      </c>
      <c r="G6" s="242">
        <f t="shared" si="0"/>
        <v>2197.72</v>
      </c>
      <c r="H6" s="242">
        <f t="shared" si="0"/>
        <v>2197.72</v>
      </c>
      <c r="I6" s="242">
        <f t="shared" si="0"/>
        <v>2197.72</v>
      </c>
      <c r="J6" s="242">
        <f t="shared" si="0"/>
        <v>2197.72</v>
      </c>
      <c r="K6" s="242">
        <f t="shared" si="0"/>
        <v>2197.72</v>
      </c>
      <c r="L6" s="242">
        <f t="shared" si="0"/>
        <v>2197.72</v>
      </c>
      <c r="M6" s="242">
        <f t="shared" si="0"/>
        <v>2197.72</v>
      </c>
      <c r="N6" s="242"/>
      <c r="O6" s="66"/>
      <c r="P6" s="88"/>
      <c r="Q6" s="66"/>
      <c r="R6" s="88"/>
    </row>
    <row r="7" spans="1:14" s="62" customFormat="1" ht="13.5" thickTop="1">
      <c r="A7" s="63" t="s">
        <v>92</v>
      </c>
      <c r="B7" s="243">
        <v>0</v>
      </c>
      <c r="C7" s="243">
        <v>0</v>
      </c>
      <c r="D7" s="243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4">
        <f>SUM(B7:M7)</f>
        <v>0</v>
      </c>
    </row>
    <row r="8" spans="1:14" s="62" customFormat="1" ht="12.75">
      <c r="A8" s="63" t="s">
        <v>93</v>
      </c>
      <c r="B8" s="243">
        <v>0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4">
        <f>SUM(B8:M8)</f>
        <v>0</v>
      </c>
    </row>
    <row r="9" spans="1:14" s="62" customFormat="1" ht="12.75">
      <c r="A9" s="63" t="s">
        <v>94</v>
      </c>
      <c r="B9" s="243">
        <v>0</v>
      </c>
      <c r="C9" s="243"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4">
        <f>SUM(B9:M9)</f>
        <v>0</v>
      </c>
    </row>
    <row r="10" spans="1:14" s="62" customFormat="1" ht="13.5" thickBot="1">
      <c r="A10" s="63" t="s">
        <v>95</v>
      </c>
      <c r="B10" s="243">
        <v>0</v>
      </c>
      <c r="C10" s="243">
        <v>0</v>
      </c>
      <c r="D10" s="243">
        <v>0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4">
        <f>SUM(B10:M10)</f>
        <v>0</v>
      </c>
    </row>
    <row r="11" spans="1:14" s="74" customFormat="1" ht="14.25" thickBot="1" thickTop="1">
      <c r="A11" s="233" t="s">
        <v>46</v>
      </c>
      <c r="B11" s="245">
        <f>SUM(B7:B10)</f>
        <v>0</v>
      </c>
      <c r="C11" s="245">
        <f aca="true" t="shared" si="1" ref="C11:M11">SUM(C7:C10)</f>
        <v>0</v>
      </c>
      <c r="D11" s="245">
        <f t="shared" si="1"/>
        <v>0</v>
      </c>
      <c r="E11" s="245">
        <f t="shared" si="1"/>
        <v>0</v>
      </c>
      <c r="F11" s="245">
        <f t="shared" si="1"/>
        <v>0</v>
      </c>
      <c r="G11" s="245">
        <f t="shared" si="1"/>
        <v>0</v>
      </c>
      <c r="H11" s="245">
        <f t="shared" si="1"/>
        <v>0</v>
      </c>
      <c r="I11" s="245">
        <f t="shared" si="1"/>
        <v>0</v>
      </c>
      <c r="J11" s="245">
        <f t="shared" si="1"/>
        <v>0</v>
      </c>
      <c r="K11" s="245">
        <f t="shared" si="1"/>
        <v>0</v>
      </c>
      <c r="L11" s="245">
        <f t="shared" si="1"/>
        <v>0</v>
      </c>
      <c r="M11" s="245">
        <f t="shared" si="1"/>
        <v>0</v>
      </c>
      <c r="N11" s="246">
        <f>SUM(B11:M11)</f>
        <v>0</v>
      </c>
    </row>
    <row r="12" spans="1:14" s="75" customFormat="1" ht="17.25" thickBot="1" thickTop="1">
      <c r="A12" s="234" t="s">
        <v>47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74" customFormat="1" ht="12.75">
      <c r="A13" s="85" t="s">
        <v>50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4">
        <f aca="true" t="shared" si="2" ref="N13:N30">SUM(B13:M13)</f>
        <v>0</v>
      </c>
    </row>
    <row r="14" spans="1:14" s="64" customFormat="1" ht="12.75">
      <c r="A14" s="85" t="s">
        <v>51</v>
      </c>
      <c r="B14" s="248">
        <v>0</v>
      </c>
      <c r="C14" s="248">
        <v>0</v>
      </c>
      <c r="D14" s="248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4">
        <f t="shared" si="2"/>
        <v>0</v>
      </c>
    </row>
    <row r="15" spans="1:14" s="64" customFormat="1" ht="12.75">
      <c r="A15" s="85" t="s">
        <v>52</v>
      </c>
      <c r="B15" s="248">
        <v>0</v>
      </c>
      <c r="C15" s="248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4">
        <f t="shared" si="2"/>
        <v>0</v>
      </c>
    </row>
    <row r="16" spans="1:14" s="64" customFormat="1" ht="12.75">
      <c r="A16" s="85" t="s">
        <v>74</v>
      </c>
      <c r="B16" s="248">
        <v>0</v>
      </c>
      <c r="C16" s="249"/>
      <c r="D16" s="249"/>
      <c r="E16" s="250">
        <v>0</v>
      </c>
      <c r="F16" s="249"/>
      <c r="G16" s="249"/>
      <c r="H16" s="250">
        <v>0</v>
      </c>
      <c r="I16" s="249"/>
      <c r="J16" s="249"/>
      <c r="K16" s="250">
        <v>0</v>
      </c>
      <c r="L16" s="249"/>
      <c r="M16" s="249"/>
      <c r="N16" s="244">
        <f t="shared" si="2"/>
        <v>0</v>
      </c>
    </row>
    <row r="17" spans="1:14" s="64" customFormat="1" ht="12.75">
      <c r="A17" s="85" t="s">
        <v>103</v>
      </c>
      <c r="B17" s="248">
        <v>0</v>
      </c>
      <c r="C17" s="249"/>
      <c r="D17" s="249"/>
      <c r="E17" s="250">
        <v>0</v>
      </c>
      <c r="F17" s="249"/>
      <c r="G17" s="249"/>
      <c r="H17" s="250">
        <v>0</v>
      </c>
      <c r="I17" s="249"/>
      <c r="J17" s="249"/>
      <c r="K17" s="250">
        <v>0</v>
      </c>
      <c r="L17" s="249"/>
      <c r="M17" s="249"/>
      <c r="N17" s="244">
        <f t="shared" si="2"/>
        <v>0</v>
      </c>
    </row>
    <row r="18" spans="1:14" ht="12.75">
      <c r="A18" s="85" t="s">
        <v>53</v>
      </c>
      <c r="B18" s="248">
        <v>0</v>
      </c>
      <c r="C18" s="248">
        <v>0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4">
        <f t="shared" si="2"/>
        <v>0</v>
      </c>
    </row>
    <row r="19" spans="1:14" ht="12.75">
      <c r="A19" s="85" t="s">
        <v>54</v>
      </c>
      <c r="B19" s="248"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4">
        <f t="shared" si="2"/>
        <v>0</v>
      </c>
    </row>
    <row r="20" spans="1:14" ht="12.75">
      <c r="A20" s="85" t="s">
        <v>55</v>
      </c>
      <c r="B20" s="248">
        <v>0</v>
      </c>
      <c r="C20" s="248">
        <v>0</v>
      </c>
      <c r="D20" s="248">
        <v>0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4">
        <f t="shared" si="2"/>
        <v>0</v>
      </c>
    </row>
    <row r="21" spans="1:14" ht="12.75">
      <c r="A21" s="85" t="s">
        <v>56</v>
      </c>
      <c r="B21" s="248">
        <v>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4">
        <f t="shared" si="2"/>
        <v>0</v>
      </c>
    </row>
    <row r="22" spans="1:14" ht="12.75">
      <c r="A22" s="85" t="s">
        <v>57</v>
      </c>
      <c r="B22" s="248">
        <v>0</v>
      </c>
      <c r="C22" s="248">
        <v>0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4">
        <f t="shared" si="2"/>
        <v>0</v>
      </c>
    </row>
    <row r="23" spans="1:14" ht="12.75">
      <c r="A23" s="85" t="s">
        <v>58</v>
      </c>
      <c r="B23" s="248">
        <v>0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4">
        <f t="shared" si="2"/>
        <v>0</v>
      </c>
    </row>
    <row r="24" spans="1:14" ht="12.75">
      <c r="A24" s="85" t="s">
        <v>59</v>
      </c>
      <c r="B24" s="248">
        <v>0</v>
      </c>
      <c r="C24" s="248">
        <v>0</v>
      </c>
      <c r="D24" s="248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4">
        <f t="shared" si="2"/>
        <v>0</v>
      </c>
    </row>
    <row r="25" spans="1:14" ht="12.75">
      <c r="A25" s="85" t="s">
        <v>60</v>
      </c>
      <c r="B25" s="248">
        <v>0</v>
      </c>
      <c r="C25" s="248">
        <v>0</v>
      </c>
      <c r="D25" s="248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4">
        <f t="shared" si="2"/>
        <v>0</v>
      </c>
    </row>
    <row r="26" spans="1:14" ht="12.75">
      <c r="A26" s="85" t="s">
        <v>61</v>
      </c>
      <c r="B26" s="248">
        <v>0</v>
      </c>
      <c r="C26" s="248">
        <v>0</v>
      </c>
      <c r="D26" s="248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4">
        <f t="shared" si="2"/>
        <v>0</v>
      </c>
    </row>
    <row r="27" spans="1:14" ht="12.75">
      <c r="A27" s="85" t="s">
        <v>62</v>
      </c>
      <c r="B27" s="248">
        <v>0</v>
      </c>
      <c r="C27" s="248">
        <v>0</v>
      </c>
      <c r="D27" s="248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4">
        <f t="shared" si="2"/>
        <v>0</v>
      </c>
    </row>
    <row r="28" spans="1:14" s="74" customFormat="1" ht="12.75">
      <c r="A28" s="85" t="s">
        <v>63</v>
      </c>
      <c r="B28" s="248">
        <v>0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4">
        <f t="shared" si="2"/>
        <v>0</v>
      </c>
    </row>
    <row r="29" spans="1:14" s="74" customFormat="1" ht="13.5" thickBot="1">
      <c r="A29" s="85" t="s">
        <v>102</v>
      </c>
      <c r="B29" s="248">
        <v>0</v>
      </c>
      <c r="C29" s="248">
        <v>0</v>
      </c>
      <c r="D29" s="248">
        <v>0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4">
        <f t="shared" si="2"/>
        <v>0</v>
      </c>
    </row>
    <row r="30" spans="1:14" s="76" customFormat="1" ht="18" customHeight="1" thickBot="1" thickTop="1">
      <c r="A30" s="233" t="s">
        <v>48</v>
      </c>
      <c r="B30" s="251">
        <f aca="true" t="shared" si="3" ref="B30:H30">SUM(B13:B29)</f>
        <v>0</v>
      </c>
      <c r="C30" s="251">
        <f t="shared" si="3"/>
        <v>0</v>
      </c>
      <c r="D30" s="251">
        <f t="shared" si="3"/>
        <v>0</v>
      </c>
      <c r="E30" s="251">
        <f t="shared" si="3"/>
        <v>0</v>
      </c>
      <c r="F30" s="251">
        <f t="shared" si="3"/>
        <v>0</v>
      </c>
      <c r="G30" s="251">
        <f t="shared" si="3"/>
        <v>0</v>
      </c>
      <c r="H30" s="251">
        <f t="shared" si="3"/>
        <v>0</v>
      </c>
      <c r="I30" s="251">
        <f>SUM(I13:I29)</f>
        <v>0</v>
      </c>
      <c r="J30" s="251">
        <f>SUM(J13:J29)</f>
        <v>0</v>
      </c>
      <c r="K30" s="251">
        <f>SUM(K13:K29)</f>
        <v>0</v>
      </c>
      <c r="L30" s="251">
        <f>SUM(L13:L29)</f>
        <v>0</v>
      </c>
      <c r="M30" s="251">
        <f>SUM(M13:M29)</f>
        <v>0</v>
      </c>
      <c r="N30" s="252">
        <f t="shared" si="2"/>
        <v>0</v>
      </c>
    </row>
    <row r="31" spans="1:14" s="77" customFormat="1" ht="18" thickBot="1" thickTop="1">
      <c r="A31" s="235" t="s">
        <v>64</v>
      </c>
      <c r="B31" s="251">
        <f>+B6+B11-B30</f>
        <v>2197.72</v>
      </c>
      <c r="C31" s="251">
        <f aca="true" t="shared" si="4" ref="C31:M31">+C6+C11-C30</f>
        <v>2197.72</v>
      </c>
      <c r="D31" s="251">
        <f t="shared" si="4"/>
        <v>2197.72</v>
      </c>
      <c r="E31" s="251">
        <f t="shared" si="4"/>
        <v>2197.72</v>
      </c>
      <c r="F31" s="251">
        <f t="shared" si="4"/>
        <v>2197.72</v>
      </c>
      <c r="G31" s="251">
        <f t="shared" si="4"/>
        <v>2197.72</v>
      </c>
      <c r="H31" s="251">
        <f t="shared" si="4"/>
        <v>2197.72</v>
      </c>
      <c r="I31" s="251">
        <f t="shared" si="4"/>
        <v>2197.72</v>
      </c>
      <c r="J31" s="251">
        <f t="shared" si="4"/>
        <v>2197.72</v>
      </c>
      <c r="K31" s="251">
        <f t="shared" si="4"/>
        <v>2197.72</v>
      </c>
      <c r="L31" s="251">
        <f t="shared" si="4"/>
        <v>2197.72</v>
      </c>
      <c r="M31" s="251">
        <f t="shared" si="4"/>
        <v>2197.72</v>
      </c>
      <c r="N31" s="251"/>
    </row>
    <row r="32" ht="12" thickTop="1"/>
  </sheetData>
  <sheetProtection/>
  <printOptions/>
  <pageMargins left="0.75" right="0.75" top="1" bottom="1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27.421875" style="256" customWidth="1"/>
    <col min="2" max="2" width="13.140625" style="167" customWidth="1"/>
    <col min="3" max="5" width="15.421875" style="167" customWidth="1"/>
    <col min="6" max="9" width="10.7109375" style="162" customWidth="1"/>
    <col min="10" max="22" width="10.7109375" style="8" customWidth="1"/>
    <col min="23" max="16384" width="11.421875" style="8" customWidth="1"/>
  </cols>
  <sheetData>
    <row r="1" ht="11.25"/>
    <row r="2" spans="1:8" ht="18.75" thickBot="1">
      <c r="A2" s="231" t="s">
        <v>112</v>
      </c>
      <c r="B2" s="169"/>
      <c r="C2" s="169"/>
      <c r="D2" s="169"/>
      <c r="E2" s="169"/>
      <c r="F2" s="272"/>
      <c r="G2" s="272"/>
      <c r="H2" s="272"/>
    </row>
    <row r="3" spans="1:5" ht="12" thickBot="1">
      <c r="A3" s="287"/>
      <c r="B3" s="288"/>
      <c r="C3" s="288"/>
      <c r="D3" s="288"/>
      <c r="E3" s="288"/>
    </row>
    <row r="4" spans="1:9" s="87" customFormat="1" ht="13.5" customHeight="1" thickBot="1">
      <c r="A4" s="284"/>
      <c r="B4" s="285" t="s">
        <v>97</v>
      </c>
      <c r="C4" s="285" t="s">
        <v>98</v>
      </c>
      <c r="D4" s="286" t="s">
        <v>99</v>
      </c>
      <c r="E4" s="291" t="s">
        <v>111</v>
      </c>
      <c r="F4" s="257"/>
      <c r="G4" s="257"/>
      <c r="H4" s="257"/>
      <c r="I4" s="257"/>
    </row>
    <row r="5" spans="1:9" s="86" customFormat="1" ht="33" customHeight="1" thickBot="1">
      <c r="A5" s="281" t="s">
        <v>49</v>
      </c>
      <c r="B5" s="282">
        <f>'Cash Flow AÑO 1'!B6</f>
        <v>2197.72</v>
      </c>
      <c r="C5" s="282">
        <f>B30</f>
        <v>2197.72</v>
      </c>
      <c r="D5" s="283">
        <f>C30</f>
        <v>2197.72</v>
      </c>
      <c r="E5" s="283">
        <f>D30</f>
        <v>2197.72</v>
      </c>
      <c r="F5" s="163" t="s">
        <v>100</v>
      </c>
      <c r="G5" s="164">
        <v>0.07</v>
      </c>
      <c r="H5" s="163" t="s">
        <v>101</v>
      </c>
      <c r="I5" s="164">
        <v>0.0912</v>
      </c>
    </row>
    <row r="6" spans="1:9" s="79" customFormat="1" ht="11.25">
      <c r="A6" s="258" t="s">
        <v>92</v>
      </c>
      <c r="B6" s="259">
        <f>'Cash Flow AÑO 1'!N7</f>
        <v>0</v>
      </c>
      <c r="C6" s="259">
        <f>B6*(1+$G$5)</f>
        <v>0</v>
      </c>
      <c r="D6" s="260">
        <f>C6*(1+$I$5)</f>
        <v>0</v>
      </c>
      <c r="E6" s="290"/>
      <c r="F6" s="261"/>
      <c r="G6" s="261"/>
      <c r="H6" s="261"/>
      <c r="I6" s="261"/>
    </row>
    <row r="7" spans="1:9" s="79" customFormat="1" ht="11.25">
      <c r="A7" s="258" t="s">
        <v>93</v>
      </c>
      <c r="B7" s="259">
        <f>'Cash Flow AÑO 1'!N8</f>
        <v>0</v>
      </c>
      <c r="C7" s="259">
        <f>B7*(1+$G$5)</f>
        <v>0</v>
      </c>
      <c r="D7" s="259">
        <f>C7*(1+$I$5)</f>
        <v>0</v>
      </c>
      <c r="E7" s="290"/>
      <c r="F7" s="261"/>
      <c r="G7" s="261"/>
      <c r="H7" s="261"/>
      <c r="I7" s="261"/>
    </row>
    <row r="8" spans="1:9" s="79" customFormat="1" ht="11.25">
      <c r="A8" s="258" t="s">
        <v>94</v>
      </c>
      <c r="B8" s="259">
        <f>'Cash Flow AÑO 1'!N9</f>
        <v>0</v>
      </c>
      <c r="C8" s="259">
        <f>B8*(1+$G$5)</f>
        <v>0</v>
      </c>
      <c r="D8" s="259">
        <f>C8*(1+$I$5)</f>
        <v>0</v>
      </c>
      <c r="E8" s="290"/>
      <c r="F8" s="261"/>
      <c r="G8" s="261"/>
      <c r="H8" s="261"/>
      <c r="I8" s="261"/>
    </row>
    <row r="9" spans="1:9" s="79" customFormat="1" ht="12" thickBot="1">
      <c r="A9" s="280" t="s">
        <v>95</v>
      </c>
      <c r="B9" s="259">
        <f>'Cash Flow AÑO 1'!N10</f>
        <v>0</v>
      </c>
      <c r="C9" s="259">
        <f>B9*(1+$G$5)</f>
        <v>0</v>
      </c>
      <c r="D9" s="259">
        <f>C9*(1+$I$5)</f>
        <v>0</v>
      </c>
      <c r="E9" s="292"/>
      <c r="F9" s="261"/>
      <c r="G9" s="261"/>
      <c r="H9" s="261"/>
      <c r="I9" s="261"/>
    </row>
    <row r="10" spans="1:9" s="80" customFormat="1" ht="16.5" thickBot="1">
      <c r="A10" s="276" t="s">
        <v>46</v>
      </c>
      <c r="B10" s="262">
        <f>'Cash Flow AÑO 1'!N11</f>
        <v>0</v>
      </c>
      <c r="C10" s="262">
        <f>SUM(C6:C9)</f>
        <v>0</v>
      </c>
      <c r="D10" s="262">
        <f>SUM(D6:D9)</f>
        <v>0</v>
      </c>
      <c r="E10" s="293">
        <f>SUM(E6:E9)</f>
        <v>0</v>
      </c>
      <c r="F10" s="263"/>
      <c r="G10" s="263"/>
      <c r="H10" s="263"/>
      <c r="I10" s="263"/>
    </row>
    <row r="11" spans="1:9" s="81" customFormat="1" ht="15.75" thickBot="1">
      <c r="A11" s="255" t="s">
        <v>47</v>
      </c>
      <c r="B11" s="264"/>
      <c r="C11" s="264"/>
      <c r="D11" s="264"/>
      <c r="E11" s="294"/>
      <c r="F11" s="265"/>
      <c r="G11" s="265"/>
      <c r="H11" s="265"/>
      <c r="I11" s="265"/>
    </row>
    <row r="12" spans="1:9" s="80" customFormat="1" ht="11.25">
      <c r="A12" s="266" t="s">
        <v>50</v>
      </c>
      <c r="B12" s="267">
        <f>'Cash Flow AÑO 1'!N13</f>
        <v>0</v>
      </c>
      <c r="C12" s="259">
        <f aca="true" t="shared" si="0" ref="C12:C28">B12*(1+$G$5)</f>
        <v>0</v>
      </c>
      <c r="D12" s="259">
        <f aca="true" t="shared" si="1" ref="D12:D28">C12*(1+$I$5)</f>
        <v>0</v>
      </c>
      <c r="E12" s="290"/>
      <c r="F12" s="263"/>
      <c r="G12" s="268"/>
      <c r="H12" s="263"/>
      <c r="I12" s="263"/>
    </row>
    <row r="13" spans="1:9" s="82" customFormat="1" ht="11.25">
      <c r="A13" s="266" t="s">
        <v>51</v>
      </c>
      <c r="B13" s="267">
        <f>'Cash Flow AÑO 1'!N14</f>
        <v>0</v>
      </c>
      <c r="C13" s="259">
        <f t="shared" si="0"/>
        <v>0</v>
      </c>
      <c r="D13" s="259">
        <f t="shared" si="1"/>
        <v>0</v>
      </c>
      <c r="E13" s="290"/>
      <c r="F13" s="162"/>
      <c r="G13" s="162"/>
      <c r="H13" s="162"/>
      <c r="I13" s="162"/>
    </row>
    <row r="14" spans="1:9" s="82" customFormat="1" ht="11.25">
      <c r="A14" s="266" t="s">
        <v>52</v>
      </c>
      <c r="B14" s="267">
        <f>'Cash Flow AÑO 1'!N15</f>
        <v>0</v>
      </c>
      <c r="C14" s="259">
        <f t="shared" si="0"/>
        <v>0</v>
      </c>
      <c r="D14" s="259">
        <f t="shared" si="1"/>
        <v>0</v>
      </c>
      <c r="E14" s="290"/>
      <c r="F14" s="162"/>
      <c r="G14" s="162"/>
      <c r="H14" s="162"/>
      <c r="I14" s="162"/>
    </row>
    <row r="15" spans="1:9" s="82" customFormat="1" ht="11.25">
      <c r="A15" s="269" t="s">
        <v>74</v>
      </c>
      <c r="B15" s="267">
        <f>'Cash Flow AÑO 1'!N16</f>
        <v>0</v>
      </c>
      <c r="C15" s="259">
        <f t="shared" si="0"/>
        <v>0</v>
      </c>
      <c r="D15" s="259">
        <f t="shared" si="1"/>
        <v>0</v>
      </c>
      <c r="E15" s="290"/>
      <c r="F15" s="162"/>
      <c r="G15" s="162"/>
      <c r="H15" s="162"/>
      <c r="I15" s="162"/>
    </row>
    <row r="16" spans="1:9" s="82" customFormat="1" ht="11.25">
      <c r="A16" s="269" t="s">
        <v>103</v>
      </c>
      <c r="B16" s="267">
        <f>'Cash Flow AÑO 1'!N17</f>
        <v>0</v>
      </c>
      <c r="C16" s="259">
        <f t="shared" si="0"/>
        <v>0</v>
      </c>
      <c r="D16" s="259">
        <f t="shared" si="1"/>
        <v>0</v>
      </c>
      <c r="E16" s="290"/>
      <c r="F16" s="162"/>
      <c r="G16" s="162"/>
      <c r="H16" s="162"/>
      <c r="I16" s="162"/>
    </row>
    <row r="17" spans="1:5" ht="11.25">
      <c r="A17" s="266" t="s">
        <v>53</v>
      </c>
      <c r="B17" s="267">
        <f>'Cash Flow AÑO 1'!N18</f>
        <v>0</v>
      </c>
      <c r="C17" s="259">
        <f t="shared" si="0"/>
        <v>0</v>
      </c>
      <c r="D17" s="259">
        <f t="shared" si="1"/>
        <v>0</v>
      </c>
      <c r="E17" s="290"/>
    </row>
    <row r="18" spans="1:5" ht="11.25">
      <c r="A18" s="266" t="s">
        <v>54</v>
      </c>
      <c r="B18" s="267">
        <f>'Cash Flow AÑO 1'!N19</f>
        <v>0</v>
      </c>
      <c r="C18" s="259">
        <f t="shared" si="0"/>
        <v>0</v>
      </c>
      <c r="D18" s="259">
        <f t="shared" si="1"/>
        <v>0</v>
      </c>
      <c r="E18" s="290"/>
    </row>
    <row r="19" spans="1:5" ht="11.25">
      <c r="A19" s="266" t="s">
        <v>55</v>
      </c>
      <c r="B19" s="267">
        <f>'Cash Flow AÑO 1'!N20</f>
        <v>0</v>
      </c>
      <c r="C19" s="259">
        <f t="shared" si="0"/>
        <v>0</v>
      </c>
      <c r="D19" s="259">
        <f t="shared" si="1"/>
        <v>0</v>
      </c>
      <c r="E19" s="290"/>
    </row>
    <row r="20" spans="1:5" ht="11.25">
      <c r="A20" s="266" t="s">
        <v>56</v>
      </c>
      <c r="B20" s="267">
        <f>'Cash Flow AÑO 1'!N21</f>
        <v>0</v>
      </c>
      <c r="C20" s="259">
        <f t="shared" si="0"/>
        <v>0</v>
      </c>
      <c r="D20" s="259">
        <f t="shared" si="1"/>
        <v>0</v>
      </c>
      <c r="E20" s="290"/>
    </row>
    <row r="21" spans="1:5" ht="11.25">
      <c r="A21" s="266" t="s">
        <v>57</v>
      </c>
      <c r="B21" s="267">
        <f>'Cash Flow AÑO 1'!N22</f>
        <v>0</v>
      </c>
      <c r="C21" s="259">
        <f t="shared" si="0"/>
        <v>0</v>
      </c>
      <c r="D21" s="259">
        <f t="shared" si="1"/>
        <v>0</v>
      </c>
      <c r="E21" s="290"/>
    </row>
    <row r="22" spans="1:5" ht="11.25">
      <c r="A22" s="266" t="s">
        <v>58</v>
      </c>
      <c r="B22" s="267">
        <f>'Cash Flow AÑO 1'!N23</f>
        <v>0</v>
      </c>
      <c r="C22" s="259">
        <f t="shared" si="0"/>
        <v>0</v>
      </c>
      <c r="D22" s="259">
        <f t="shared" si="1"/>
        <v>0</v>
      </c>
      <c r="E22" s="290"/>
    </row>
    <row r="23" spans="1:5" ht="11.25">
      <c r="A23" s="266" t="s">
        <v>59</v>
      </c>
      <c r="B23" s="267">
        <f>'Cash Flow AÑO 1'!N24</f>
        <v>0</v>
      </c>
      <c r="C23" s="259">
        <f t="shared" si="0"/>
        <v>0</v>
      </c>
      <c r="D23" s="259">
        <f t="shared" si="1"/>
        <v>0</v>
      </c>
      <c r="E23" s="290"/>
    </row>
    <row r="24" spans="1:5" ht="11.25">
      <c r="A24" s="266" t="s">
        <v>60</v>
      </c>
      <c r="B24" s="267">
        <f>'Cash Flow AÑO 1'!N25</f>
        <v>0</v>
      </c>
      <c r="C24" s="259">
        <f t="shared" si="0"/>
        <v>0</v>
      </c>
      <c r="D24" s="259">
        <f t="shared" si="1"/>
        <v>0</v>
      </c>
      <c r="E24" s="290"/>
    </row>
    <row r="25" spans="1:5" ht="11.25">
      <c r="A25" s="266" t="s">
        <v>61</v>
      </c>
      <c r="B25" s="267">
        <f>'Cash Flow AÑO 1'!N26</f>
        <v>0</v>
      </c>
      <c r="C25" s="259">
        <f t="shared" si="0"/>
        <v>0</v>
      </c>
      <c r="D25" s="259">
        <f t="shared" si="1"/>
        <v>0</v>
      </c>
      <c r="E25" s="290"/>
    </row>
    <row r="26" spans="1:5" ht="11.25">
      <c r="A26" s="266" t="s">
        <v>62</v>
      </c>
      <c r="B26" s="267">
        <f>'Cash Flow AÑO 1'!N27</f>
        <v>0</v>
      </c>
      <c r="C26" s="259">
        <f t="shared" si="0"/>
        <v>0</v>
      </c>
      <c r="D26" s="259">
        <f t="shared" si="1"/>
        <v>0</v>
      </c>
      <c r="E26" s="290"/>
    </row>
    <row r="27" spans="1:9" s="80" customFormat="1" ht="11.25">
      <c r="A27" s="266" t="s">
        <v>63</v>
      </c>
      <c r="B27" s="267">
        <f>'Cash Flow AÑO 1'!N28</f>
        <v>0</v>
      </c>
      <c r="C27" s="259">
        <f t="shared" si="0"/>
        <v>0</v>
      </c>
      <c r="D27" s="259">
        <f t="shared" si="1"/>
        <v>0</v>
      </c>
      <c r="E27" s="290"/>
      <c r="F27" s="263"/>
      <c r="G27" s="263"/>
      <c r="H27" s="263"/>
      <c r="I27" s="263"/>
    </row>
    <row r="28" spans="1:9" s="80" customFormat="1" ht="12" thickBot="1">
      <c r="A28" s="274" t="s">
        <v>102</v>
      </c>
      <c r="B28" s="273">
        <f>'Cash Flow AÑO 1'!N29</f>
        <v>0</v>
      </c>
      <c r="C28" s="275">
        <f t="shared" si="0"/>
        <v>0</v>
      </c>
      <c r="D28" s="275">
        <f t="shared" si="1"/>
        <v>0</v>
      </c>
      <c r="E28" s="292"/>
      <c r="F28" s="263"/>
      <c r="G28" s="263"/>
      <c r="H28" s="263"/>
      <c r="I28" s="263"/>
    </row>
    <row r="29" spans="1:9" s="83" customFormat="1" ht="16.5" thickBot="1">
      <c r="A29" s="276" t="s">
        <v>48</v>
      </c>
      <c r="B29" s="166">
        <f>'Cash Flow AÑO 1'!N30</f>
        <v>0</v>
      </c>
      <c r="C29" s="277">
        <f>SUM(C12:C28)</f>
        <v>0</v>
      </c>
      <c r="D29" s="277">
        <f>SUM(D12:D28)</f>
        <v>0</v>
      </c>
      <c r="E29" s="295"/>
      <c r="F29" s="270"/>
      <c r="G29" s="270"/>
      <c r="H29" s="270"/>
      <c r="I29" s="270"/>
    </row>
    <row r="30" spans="1:9" s="84" customFormat="1" ht="17.25" thickBot="1">
      <c r="A30" s="278" t="s">
        <v>64</v>
      </c>
      <c r="B30" s="279">
        <f>B5+B10-B29</f>
        <v>2197.72</v>
      </c>
      <c r="C30" s="279">
        <f>C5+C10-C29</f>
        <v>2197.72</v>
      </c>
      <c r="D30" s="279">
        <f>D5+D10-D29</f>
        <v>2197.72</v>
      </c>
      <c r="E30" s="296">
        <f>E5+E10-E29</f>
        <v>2197.72</v>
      </c>
      <c r="F30" s="271"/>
      <c r="G30" s="271"/>
      <c r="H30" s="271"/>
      <c r="I30" s="271"/>
    </row>
  </sheetData>
  <sheetProtection/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</dc:creator>
  <cp:keywords/>
  <dc:description/>
  <cp:lastModifiedBy>CEAJE</cp:lastModifiedBy>
  <cp:lastPrinted>2009-02-11T13:08:47Z</cp:lastPrinted>
  <dcterms:created xsi:type="dcterms:W3CDTF">2003-01-07T18:26:01Z</dcterms:created>
  <dcterms:modified xsi:type="dcterms:W3CDTF">2011-02-09T06:45:13Z</dcterms:modified>
  <cp:category/>
  <cp:version/>
  <cp:contentType/>
  <cp:contentStatus/>
</cp:coreProperties>
</file>